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jag\Desktop\"/>
    </mc:Choice>
  </mc:AlternateContent>
  <xr:revisionPtr revIDLastSave="0" documentId="13_ncr:1_{57812813-697E-408D-BA91-465A86B01A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_FilterDatabase" localSheetId="0" hidden="1">Sheet1!$A$4:$AC$64</definedName>
    <definedName name="_xlnm.Print_Area" localSheetId="0">Sheet1!$A$2:$AC$76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" i="1" l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P63" i="1"/>
  <c r="J43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G24" i="1" l="1"/>
  <c r="V63" i="1" l="1"/>
  <c r="W63" i="1"/>
  <c r="X63" i="1"/>
  <c r="Y63" i="1"/>
  <c r="K63" i="1"/>
  <c r="H63" i="1" l="1"/>
  <c r="E63" i="1"/>
  <c r="Z62" i="1" l="1"/>
  <c r="S62" i="1"/>
  <c r="M62" i="1"/>
  <c r="G62" i="1"/>
  <c r="Z61" i="1"/>
  <c r="S61" i="1"/>
  <c r="M61" i="1"/>
  <c r="G61" i="1"/>
  <c r="Z60" i="1"/>
  <c r="S60" i="1"/>
  <c r="M60" i="1"/>
  <c r="G60" i="1"/>
  <c r="Z59" i="1"/>
  <c r="R59" i="1"/>
  <c r="M59" i="1"/>
  <c r="G59" i="1"/>
  <c r="Z58" i="1"/>
  <c r="R58" i="1"/>
  <c r="M58" i="1"/>
  <c r="G58" i="1"/>
  <c r="Z57" i="1"/>
  <c r="S57" i="1"/>
  <c r="M57" i="1"/>
  <c r="G57" i="1"/>
  <c r="Z56" i="1"/>
  <c r="S56" i="1"/>
  <c r="M56" i="1"/>
  <c r="G56" i="1"/>
  <c r="Z55" i="1"/>
  <c r="R55" i="1"/>
  <c r="M55" i="1"/>
  <c r="G55" i="1"/>
  <c r="Z54" i="1"/>
  <c r="S54" i="1"/>
  <c r="M54" i="1"/>
  <c r="G54" i="1"/>
  <c r="Z53" i="1"/>
  <c r="S53" i="1"/>
  <c r="M53" i="1"/>
  <c r="G53" i="1"/>
  <c r="Z52" i="1"/>
  <c r="S52" i="1"/>
  <c r="M52" i="1"/>
  <c r="G52" i="1"/>
  <c r="Z51" i="1"/>
  <c r="S51" i="1"/>
  <c r="M51" i="1"/>
  <c r="G51" i="1"/>
  <c r="Z50" i="1"/>
  <c r="S50" i="1"/>
  <c r="M50" i="1"/>
  <c r="G50" i="1"/>
  <c r="Z49" i="1"/>
  <c r="S49" i="1"/>
  <c r="M49" i="1"/>
  <c r="G49" i="1"/>
  <c r="Z48" i="1"/>
  <c r="S48" i="1"/>
  <c r="M48" i="1"/>
  <c r="G48" i="1"/>
  <c r="Z47" i="1"/>
  <c r="S47" i="1"/>
  <c r="M47" i="1"/>
  <c r="G47" i="1"/>
  <c r="Z46" i="1"/>
  <c r="R46" i="1"/>
  <c r="M46" i="1"/>
  <c r="G46" i="1"/>
  <c r="Z45" i="1"/>
  <c r="S45" i="1"/>
  <c r="M45" i="1"/>
  <c r="G45" i="1"/>
  <c r="Z44" i="1"/>
  <c r="R44" i="1"/>
  <c r="M44" i="1"/>
  <c r="G44" i="1"/>
  <c r="Z43" i="1"/>
  <c r="R43" i="1"/>
  <c r="M43" i="1"/>
  <c r="G43" i="1"/>
  <c r="Z42" i="1"/>
  <c r="S42" i="1"/>
  <c r="M42" i="1"/>
  <c r="G42" i="1"/>
  <c r="Z41" i="1"/>
  <c r="S41" i="1"/>
  <c r="M41" i="1"/>
  <c r="G41" i="1"/>
  <c r="Z40" i="1"/>
  <c r="S40" i="1"/>
  <c r="M40" i="1"/>
  <c r="G40" i="1"/>
  <c r="Z39" i="1"/>
  <c r="S39" i="1"/>
  <c r="M39" i="1"/>
  <c r="G39" i="1"/>
  <c r="Z38" i="1"/>
  <c r="S38" i="1"/>
  <c r="M38" i="1"/>
  <c r="G38" i="1"/>
  <c r="Z37" i="1"/>
  <c r="S37" i="1"/>
  <c r="M37" i="1"/>
  <c r="G37" i="1"/>
  <c r="Z36" i="1"/>
  <c r="R36" i="1"/>
  <c r="M36" i="1"/>
  <c r="G36" i="1"/>
  <c r="Z35" i="1"/>
  <c r="S35" i="1"/>
  <c r="M35" i="1"/>
  <c r="G35" i="1"/>
  <c r="Z34" i="1"/>
  <c r="R34" i="1"/>
  <c r="M34" i="1"/>
  <c r="G34" i="1"/>
  <c r="Z33" i="1"/>
  <c r="S33" i="1"/>
  <c r="M33" i="1"/>
  <c r="G33" i="1"/>
  <c r="Z32" i="1"/>
  <c r="R32" i="1"/>
  <c r="M32" i="1"/>
  <c r="G32" i="1"/>
  <c r="Z31" i="1"/>
  <c r="R31" i="1"/>
  <c r="M31" i="1"/>
  <c r="G31" i="1"/>
  <c r="Z30" i="1"/>
  <c r="M30" i="1"/>
  <c r="G30" i="1"/>
  <c r="Z29" i="1"/>
  <c r="R29" i="1"/>
  <c r="M29" i="1"/>
  <c r="G29" i="1"/>
  <c r="Z28" i="1"/>
  <c r="S28" i="1"/>
  <c r="M28" i="1"/>
  <c r="G28" i="1"/>
  <c r="Z27" i="1"/>
  <c r="S27" i="1"/>
  <c r="M27" i="1"/>
  <c r="G27" i="1"/>
  <c r="Z26" i="1"/>
  <c r="S26" i="1"/>
  <c r="M26" i="1"/>
  <c r="G26" i="1"/>
  <c r="Z25" i="1"/>
  <c r="S25" i="1"/>
  <c r="M25" i="1"/>
  <c r="G25" i="1"/>
  <c r="Z24" i="1"/>
  <c r="R24" i="1"/>
  <c r="M24" i="1"/>
  <c r="Z23" i="1"/>
  <c r="S23" i="1"/>
  <c r="M23" i="1"/>
  <c r="G23" i="1"/>
  <c r="Z22" i="1"/>
  <c r="R22" i="1"/>
  <c r="M22" i="1"/>
  <c r="G22" i="1"/>
  <c r="Z21" i="1"/>
  <c r="S21" i="1"/>
  <c r="M21" i="1"/>
  <c r="G21" i="1"/>
  <c r="Z20" i="1"/>
  <c r="R20" i="1"/>
  <c r="M20" i="1"/>
  <c r="G20" i="1"/>
  <c r="Z19" i="1"/>
  <c r="R19" i="1"/>
  <c r="M19" i="1"/>
  <c r="G19" i="1"/>
  <c r="Z18" i="1"/>
  <c r="M18" i="1"/>
  <c r="G18" i="1"/>
  <c r="Z17" i="1"/>
  <c r="S17" i="1"/>
  <c r="M17" i="1"/>
  <c r="G17" i="1"/>
  <c r="Z16" i="1"/>
  <c r="S16" i="1"/>
  <c r="M16" i="1"/>
  <c r="G16" i="1"/>
  <c r="Z15" i="1"/>
  <c r="S15" i="1"/>
  <c r="M15" i="1"/>
  <c r="G15" i="1"/>
  <c r="Z14" i="1"/>
  <c r="S14" i="1"/>
  <c r="M14" i="1"/>
  <c r="G14" i="1"/>
  <c r="Z13" i="1"/>
  <c r="S13" i="1"/>
  <c r="M13" i="1"/>
  <c r="G13" i="1"/>
  <c r="Z12" i="1"/>
  <c r="M12" i="1"/>
  <c r="G12" i="1"/>
  <c r="Z11" i="1"/>
  <c r="S11" i="1"/>
  <c r="M11" i="1"/>
  <c r="G11" i="1"/>
  <c r="Z10" i="1"/>
  <c r="R10" i="1"/>
  <c r="M10" i="1"/>
  <c r="G10" i="1"/>
  <c r="Z9" i="1"/>
  <c r="S9" i="1"/>
  <c r="M9" i="1"/>
  <c r="G9" i="1"/>
  <c r="Z8" i="1"/>
  <c r="R8" i="1"/>
  <c r="M8" i="1"/>
  <c r="G8" i="1"/>
  <c r="Z7" i="1"/>
  <c r="R7" i="1"/>
  <c r="M7" i="1"/>
  <c r="G7" i="1"/>
  <c r="Z6" i="1"/>
  <c r="Q6" i="1"/>
  <c r="M6" i="1"/>
  <c r="J6" i="1"/>
  <c r="G6" i="1"/>
  <c r="Z63" i="1" l="1"/>
  <c r="AA60" i="1"/>
  <c r="AA40" i="1"/>
  <c r="S46" i="1"/>
  <c r="AA46" i="1" s="1"/>
  <c r="S55" i="1"/>
  <c r="AA55" i="1" s="1"/>
  <c r="R35" i="1"/>
  <c r="R47" i="1"/>
  <c r="R41" i="1"/>
  <c r="S43" i="1"/>
  <c r="AA43" i="1" s="1"/>
  <c r="S32" i="1"/>
  <c r="AA32" i="1" s="1"/>
  <c r="S59" i="1"/>
  <c r="AA59" i="1" s="1"/>
  <c r="AA16" i="1"/>
  <c r="S7" i="1"/>
  <c r="AA7" i="1" s="1"/>
  <c r="S29" i="1"/>
  <c r="AA29" i="1" s="1"/>
  <c r="AA52" i="1"/>
  <c r="R23" i="1"/>
  <c r="S8" i="1"/>
  <c r="AA8" i="1" s="1"/>
  <c r="R17" i="1"/>
  <c r="S19" i="1"/>
  <c r="AA19" i="1" s="1"/>
  <c r="AA21" i="1"/>
  <c r="AA23" i="1"/>
  <c r="AA28" i="1"/>
  <c r="AA17" i="1"/>
  <c r="AA45" i="1"/>
  <c r="S58" i="1"/>
  <c r="AA58" i="1" s="1"/>
  <c r="R11" i="1"/>
  <c r="AA39" i="1"/>
  <c r="AA41" i="1"/>
  <c r="R56" i="1"/>
  <c r="AA11" i="1"/>
  <c r="S20" i="1"/>
  <c r="AA20" i="1" s="1"/>
  <c r="S31" i="1"/>
  <c r="AA31" i="1" s="1"/>
  <c r="AA61" i="1"/>
  <c r="AA35" i="1"/>
  <c r="S44" i="1"/>
  <c r="AA44" i="1" s="1"/>
  <c r="R53" i="1"/>
  <c r="R16" i="1"/>
  <c r="R28" i="1"/>
  <c r="R40" i="1"/>
  <c r="R52" i="1"/>
  <c r="R14" i="1"/>
  <c r="R26" i="1"/>
  <c r="R38" i="1"/>
  <c r="R50" i="1"/>
  <c r="S10" i="1"/>
  <c r="AA10" i="1" s="1"/>
  <c r="S22" i="1"/>
  <c r="AA22" i="1" s="1"/>
  <c r="S34" i="1"/>
  <c r="AA34" i="1" s="1"/>
  <c r="AA48" i="1"/>
  <c r="AA50" i="1"/>
  <c r="AA56" i="1"/>
  <c r="AA13" i="1"/>
  <c r="AA25" i="1"/>
  <c r="AA37" i="1"/>
  <c r="AA49" i="1"/>
  <c r="AA53" i="1"/>
  <c r="AA47" i="1"/>
  <c r="N14" i="1"/>
  <c r="N8" i="1"/>
  <c r="N12" i="1"/>
  <c r="N24" i="1"/>
  <c r="N36" i="1"/>
  <c r="N48" i="1"/>
  <c r="N60" i="1"/>
  <c r="N29" i="1"/>
  <c r="N31" i="1"/>
  <c r="N41" i="1"/>
  <c r="N53" i="1"/>
  <c r="N55" i="1"/>
  <c r="N7" i="1"/>
  <c r="N18" i="1"/>
  <c r="N20" i="1"/>
  <c r="N30" i="1"/>
  <c r="N32" i="1"/>
  <c r="N34" i="1"/>
  <c r="N42" i="1"/>
  <c r="N44" i="1"/>
  <c r="N46" i="1"/>
  <c r="N54" i="1"/>
  <c r="N56" i="1"/>
  <c r="N58" i="1"/>
  <c r="N11" i="1"/>
  <c r="N17" i="1"/>
  <c r="N19" i="1"/>
  <c r="N43" i="1"/>
  <c r="N23" i="1"/>
  <c r="N35" i="1"/>
  <c r="N47" i="1"/>
  <c r="N59" i="1"/>
  <c r="J63" i="1"/>
  <c r="N33" i="1"/>
  <c r="N6" i="1"/>
  <c r="N10" i="1"/>
  <c r="N26" i="1"/>
  <c r="N38" i="1"/>
  <c r="N50" i="1"/>
  <c r="N62" i="1"/>
  <c r="N15" i="1"/>
  <c r="N27" i="1"/>
  <c r="N39" i="1"/>
  <c r="N16" i="1"/>
  <c r="N28" i="1"/>
  <c r="N21" i="1"/>
  <c r="N37" i="1"/>
  <c r="N49" i="1"/>
  <c r="N61" i="1"/>
  <c r="N40" i="1"/>
  <c r="N51" i="1"/>
  <c r="N45" i="1"/>
  <c r="N57" i="1"/>
  <c r="N52" i="1"/>
  <c r="N13" i="1"/>
  <c r="N9" i="1"/>
  <c r="N25" i="1"/>
  <c r="AA62" i="1"/>
  <c r="AA15" i="1"/>
  <c r="AA33" i="1"/>
  <c r="S12" i="1"/>
  <c r="AA12" i="1" s="1"/>
  <c r="R12" i="1"/>
  <c r="AA26" i="1"/>
  <c r="S30" i="1"/>
  <c r="AA30" i="1" s="1"/>
  <c r="R30" i="1"/>
  <c r="AA54" i="1"/>
  <c r="AA51" i="1"/>
  <c r="AA14" i="1"/>
  <c r="N22" i="1"/>
  <c r="AA57" i="1"/>
  <c r="M63" i="1"/>
  <c r="S18" i="1"/>
  <c r="AA18" i="1" s="1"/>
  <c r="R18" i="1"/>
  <c r="S6" i="1"/>
  <c r="Q63" i="1"/>
  <c r="R6" i="1"/>
  <c r="AA9" i="1"/>
  <c r="AA27" i="1"/>
  <c r="AA38" i="1"/>
  <c r="AA42" i="1"/>
  <c r="R9" i="1"/>
  <c r="R21" i="1"/>
  <c r="R33" i="1"/>
  <c r="R45" i="1"/>
  <c r="R57" i="1"/>
  <c r="G63" i="1"/>
  <c r="R48" i="1"/>
  <c r="R60" i="1"/>
  <c r="R13" i="1"/>
  <c r="S24" i="1"/>
  <c r="AA24" i="1" s="1"/>
  <c r="R25" i="1"/>
  <c r="S36" i="1"/>
  <c r="AA36" i="1" s="1"/>
  <c r="R37" i="1"/>
  <c r="R49" i="1"/>
  <c r="R61" i="1"/>
  <c r="R62" i="1"/>
  <c r="R15" i="1"/>
  <c r="R27" i="1"/>
  <c r="R39" i="1"/>
  <c r="R51" i="1"/>
  <c r="R42" i="1"/>
  <c r="R54" i="1"/>
  <c r="S63" i="1" l="1"/>
  <c r="AA6" i="1"/>
  <c r="AA63" i="1" s="1"/>
  <c r="N63" i="1"/>
  <c r="AA64" i="1" l="1"/>
  <c r="R63" i="1" s="1"/>
  <c r="R64" i="1" s="1"/>
  <c r="O26" i="1"/>
  <c r="O31" i="1"/>
  <c r="O7" i="1"/>
  <c r="O12" i="1"/>
  <c r="O27" i="1"/>
  <c r="O17" i="1"/>
  <c r="O13" i="1"/>
  <c r="O47" i="1"/>
  <c r="O32" i="1"/>
  <c r="O38" i="1"/>
  <c r="O20" i="1"/>
  <c r="O37" i="1"/>
  <c r="O51" i="1"/>
  <c r="O61" i="1"/>
  <c r="O40" i="1"/>
  <c r="O52" i="1"/>
  <c r="O24" i="1"/>
  <c r="O14" i="1"/>
  <c r="O21" i="1"/>
  <c r="O19" i="1"/>
  <c r="O34" i="1"/>
  <c r="O45" i="1"/>
  <c r="O36" i="1"/>
  <c r="O46" i="1"/>
  <c r="O6" i="1"/>
  <c r="O59" i="1"/>
  <c r="O28" i="1"/>
  <c r="O35" i="1"/>
  <c r="O41" i="1"/>
  <c r="O8" i="1"/>
  <c r="O43" i="1"/>
  <c r="O33" i="1"/>
  <c r="O44" i="1"/>
  <c r="O29" i="1"/>
  <c r="O42" i="1"/>
  <c r="O56" i="1"/>
  <c r="O23" i="1"/>
  <c r="O62" i="1"/>
  <c r="O30" i="1"/>
  <c r="O53" i="1"/>
  <c r="O48" i="1"/>
  <c r="O50" i="1"/>
  <c r="O55" i="1"/>
  <c r="O54" i="1"/>
  <c r="O60" i="1"/>
  <c r="O11" i="1"/>
  <c r="O15" i="1"/>
  <c r="O16" i="1"/>
  <c r="O39" i="1"/>
  <c r="O18" i="1"/>
  <c r="O58" i="1"/>
  <c r="O10" i="1"/>
  <c r="O57" i="1"/>
  <c r="O25" i="1"/>
  <c r="O49" i="1"/>
  <c r="O9" i="1"/>
  <c r="O22" i="1"/>
  <c r="T46" i="1" l="1"/>
  <c r="AB46" i="1" s="1"/>
  <c r="AC46" i="1" s="1"/>
  <c r="T36" i="1"/>
  <c r="AB36" i="1" s="1"/>
  <c r="AC36" i="1" s="1"/>
  <c r="T16" i="1"/>
  <c r="AB16" i="1" s="1"/>
  <c r="AC16" i="1" s="1"/>
  <c r="T56" i="1"/>
  <c r="AB56" i="1" s="1"/>
  <c r="AC56" i="1" s="1"/>
  <c r="T37" i="1"/>
  <c r="AB37" i="1" s="1"/>
  <c r="AC37" i="1" s="1"/>
  <c r="T42" i="1"/>
  <c r="AB42" i="1" s="1"/>
  <c r="AC42" i="1" s="1"/>
  <c r="T15" i="1"/>
  <c r="AB15" i="1" s="1"/>
  <c r="AC15" i="1" s="1"/>
  <c r="T22" i="1"/>
  <c r="AB22" i="1" s="1"/>
  <c r="AC22" i="1" s="1"/>
  <c r="T34" i="1"/>
  <c r="AB34" i="1" s="1"/>
  <c r="AC34" i="1" s="1"/>
  <c r="T32" i="1"/>
  <c r="AB32" i="1" s="1"/>
  <c r="AC32" i="1" s="1"/>
  <c r="T47" i="1"/>
  <c r="AB47" i="1" s="1"/>
  <c r="AC47" i="1" s="1"/>
  <c r="T29" i="1"/>
  <c r="AB29" i="1" s="1"/>
  <c r="AC29" i="1" s="1"/>
  <c r="T33" i="1"/>
  <c r="AB33" i="1" s="1"/>
  <c r="AC33" i="1" s="1"/>
  <c r="T21" i="1"/>
  <c r="AB21" i="1" s="1"/>
  <c r="AC21" i="1" s="1"/>
  <c r="T13" i="1"/>
  <c r="AB13" i="1" s="1"/>
  <c r="AC13" i="1" s="1"/>
  <c r="T17" i="1"/>
  <c r="AB17" i="1" s="1"/>
  <c r="AC17" i="1" s="1"/>
  <c r="T60" i="1"/>
  <c r="AB60" i="1" s="1"/>
  <c r="AC60" i="1" s="1"/>
  <c r="T27" i="1"/>
  <c r="AB27" i="1" s="1"/>
  <c r="AC27" i="1" s="1"/>
  <c r="T11" i="1"/>
  <c r="AB11" i="1" s="1"/>
  <c r="AC11" i="1" s="1"/>
  <c r="T54" i="1"/>
  <c r="AB54" i="1" s="1"/>
  <c r="AC54" i="1" s="1"/>
  <c r="T49" i="1"/>
  <c r="AB49" i="1" s="1"/>
  <c r="AC49" i="1" s="1"/>
  <c r="T14" i="1"/>
  <c r="AB14" i="1" s="1"/>
  <c r="AC14" i="1" s="1"/>
  <c r="T48" i="1"/>
  <c r="AB48" i="1" s="1"/>
  <c r="AC48" i="1" s="1"/>
  <c r="T53" i="1"/>
  <c r="AB53" i="1" s="1"/>
  <c r="AC53" i="1" s="1"/>
  <c r="T35" i="1"/>
  <c r="AB35" i="1" s="1"/>
  <c r="AC35" i="1" s="1"/>
  <c r="T52" i="1"/>
  <c r="AB52" i="1" s="1"/>
  <c r="AC52" i="1" s="1"/>
  <c r="T12" i="1"/>
  <c r="AB12" i="1" s="1"/>
  <c r="AC12" i="1" s="1"/>
  <c r="T20" i="1"/>
  <c r="AB20" i="1" s="1"/>
  <c r="AC20" i="1" s="1"/>
  <c r="T44" i="1"/>
  <c r="AB44" i="1" s="1"/>
  <c r="AC44" i="1" s="1"/>
  <c r="T55" i="1"/>
  <c r="AB55" i="1" s="1"/>
  <c r="AC55" i="1" s="1"/>
  <c r="T50" i="1"/>
  <c r="AB50" i="1" s="1"/>
  <c r="AC50" i="1" s="1"/>
  <c r="T57" i="1"/>
  <c r="AB57" i="1" s="1"/>
  <c r="AC57" i="1" s="1"/>
  <c r="T10" i="1"/>
  <c r="AB10" i="1" s="1"/>
  <c r="AC10" i="1" s="1"/>
  <c r="T28" i="1"/>
  <c r="AB28" i="1" s="1"/>
  <c r="AC28" i="1" s="1"/>
  <c r="T40" i="1"/>
  <c r="AB40" i="1" s="1"/>
  <c r="AC40" i="1" s="1"/>
  <c r="T7" i="1"/>
  <c r="AB7" i="1" s="1"/>
  <c r="AC7" i="1" s="1"/>
  <c r="T45" i="1"/>
  <c r="AB45" i="1" s="1"/>
  <c r="AC45" i="1" s="1"/>
  <c r="T9" i="1"/>
  <c r="AB9" i="1" s="1"/>
  <c r="AC9" i="1" s="1"/>
  <c r="T43" i="1"/>
  <c r="AB43" i="1" s="1"/>
  <c r="AC43" i="1" s="1"/>
  <c r="T8" i="1"/>
  <c r="AB8" i="1" s="1"/>
  <c r="AC8" i="1" s="1"/>
  <c r="T41" i="1"/>
  <c r="AB41" i="1" s="1"/>
  <c r="AC41" i="1" s="1"/>
  <c r="T30" i="1"/>
  <c r="AB30" i="1" s="1"/>
  <c r="AC30" i="1" s="1"/>
  <c r="T62" i="1"/>
  <c r="AB62" i="1" s="1"/>
  <c r="AC62" i="1" s="1"/>
  <c r="T59" i="1"/>
  <c r="AB59" i="1" s="1"/>
  <c r="AC59" i="1" s="1"/>
  <c r="T61" i="1"/>
  <c r="AB61" i="1" s="1"/>
  <c r="AC61" i="1" s="1"/>
  <c r="T31" i="1"/>
  <c r="AB31" i="1" s="1"/>
  <c r="AC31" i="1" s="1"/>
  <c r="T38" i="1"/>
  <c r="AB38" i="1" s="1"/>
  <c r="AC38" i="1" s="1"/>
  <c r="T19" i="1"/>
  <c r="AB19" i="1" s="1"/>
  <c r="AC19" i="1" s="1"/>
  <c r="T25" i="1"/>
  <c r="AB25" i="1" s="1"/>
  <c r="AC25" i="1" s="1"/>
  <c r="T24" i="1"/>
  <c r="AB24" i="1" s="1"/>
  <c r="AC24" i="1" s="1"/>
  <c r="T58" i="1"/>
  <c r="AB58" i="1" s="1"/>
  <c r="AC58" i="1" s="1"/>
  <c r="T18" i="1"/>
  <c r="AB18" i="1" s="1"/>
  <c r="AC18" i="1" s="1"/>
  <c r="T39" i="1"/>
  <c r="AB39" i="1" s="1"/>
  <c r="AC39" i="1" s="1"/>
  <c r="T23" i="1"/>
  <c r="AB23" i="1" s="1"/>
  <c r="AC23" i="1" s="1"/>
  <c r="T51" i="1"/>
  <c r="AB51" i="1" s="1"/>
  <c r="AC51" i="1" s="1"/>
  <c r="T26" i="1"/>
  <c r="AB26" i="1" s="1"/>
  <c r="AC26" i="1" s="1"/>
  <c r="O63" i="1"/>
  <c r="T6" i="1"/>
  <c r="T63" i="1" l="1"/>
  <c r="AB63" i="1" s="1"/>
  <c r="AB6" i="1"/>
  <c r="AC6" i="1" s="1"/>
</calcChain>
</file>

<file path=xl/sharedStrings.xml><?xml version="1.0" encoding="utf-8"?>
<sst xmlns="http://schemas.openxmlformats.org/spreadsheetml/2006/main" count="159" uniqueCount="159">
  <si>
    <t>Redni broj</t>
  </si>
  <si>
    <t>Šifra ZU</t>
  </si>
  <si>
    <t>ZDRAVSTVENA USTANOVA</t>
  </si>
  <si>
    <t>Kategorija ZU</t>
  </si>
  <si>
    <t>Ukupna suma koeficijenata za kvartal</t>
  </si>
  <si>
    <t>DSG Učinak - udeo u ukupnim koeficijentima</t>
  </si>
  <si>
    <t>Sredstva za DSG učinak za kvartal</t>
  </si>
  <si>
    <t>I   indikator kvaliteta</t>
  </si>
  <si>
    <t>II indikator kvaliteta</t>
  </si>
  <si>
    <t>III indikator kvaliteta</t>
  </si>
  <si>
    <t>IV indikator kvaliteta</t>
  </si>
  <si>
    <t>V indikator kvaliteta</t>
  </si>
  <si>
    <t>Indikatori kvaliteta - Ukupno</t>
  </si>
  <si>
    <t>Sredstva za Indikatore kvaliteta za kvartal</t>
  </si>
  <si>
    <t>Ukupna sredstva za učinak za kvartal</t>
  </si>
  <si>
    <t xml:space="preserve">Index Učinka (Ukupna sredstva za učinak za kvartal / Varijabilni deo naknade za kvartal) </t>
  </si>
  <si>
    <t>6 = 4 * (1-%5)</t>
  </si>
  <si>
    <t>9 = 7 * (1-%8)</t>
  </si>
  <si>
    <t>12 = 10 * (1-%11)</t>
  </si>
  <si>
    <t>13 = 6 + 9 +12</t>
  </si>
  <si>
    <t>14 = 13 /(suma 13)</t>
  </si>
  <si>
    <t>16 = 15 / 4 (četvrtina)</t>
  </si>
  <si>
    <t>17 = 0,8* 16</t>
  </si>
  <si>
    <t>18 = 0,2* 16</t>
  </si>
  <si>
    <t>19 = 14 * (suma 17)</t>
  </si>
  <si>
    <t>25 = 20+ 21 + 22+ 23 +24</t>
  </si>
  <si>
    <t>26 = 0.2* 25* 18</t>
  </si>
  <si>
    <t>27 = 19+ 26</t>
  </si>
  <si>
    <t>28 = 27/ 16</t>
  </si>
  <si>
    <t>00203012</t>
  </si>
  <si>
    <t>Opšta bolnica Kikinda</t>
  </si>
  <si>
    <t>00204016</t>
  </si>
  <si>
    <t>Opšta bolnica Vršac</t>
  </si>
  <si>
    <t>00206027</t>
  </si>
  <si>
    <t>Opšta bolnica Vrbas</t>
  </si>
  <si>
    <t>00210002</t>
  </si>
  <si>
    <t>Opšta bolnica "Stefan Visoki", Smederevska Palanka</t>
  </si>
  <si>
    <t>00211014</t>
  </si>
  <si>
    <t>Opšta bolnica Petrovac na Mlavi</t>
  </si>
  <si>
    <t>00212007</t>
  </si>
  <si>
    <t>Zdravstveni centar Aranđelovac</t>
  </si>
  <si>
    <t>00213009</t>
  </si>
  <si>
    <t>Opšta bolnica Jagodina</t>
  </si>
  <si>
    <t>00213016</t>
  </si>
  <si>
    <t>Opšta bolnica Paraćin</t>
  </si>
  <si>
    <t>00214002</t>
  </si>
  <si>
    <t>Zdravstveni centar Negotin</t>
  </si>
  <si>
    <t>00214007</t>
  </si>
  <si>
    <t>Opšta bolnica Majdanpek</t>
  </si>
  <si>
    <t>00214009</t>
  </si>
  <si>
    <t>Opšta bolnica Bor</t>
  </si>
  <si>
    <t>00215002</t>
  </si>
  <si>
    <t>Zdravstveni centar Knjaževac</t>
  </si>
  <si>
    <t>00217008</t>
  </si>
  <si>
    <t>Opšta bolnica Gornji Milanovac</t>
  </si>
  <si>
    <t>00222008</t>
  </si>
  <si>
    <t>Opšta bolnica Pirot</t>
  </si>
  <si>
    <t>00224002</t>
  </si>
  <si>
    <t>Zdravstveni centar Surdulica</t>
  </si>
  <si>
    <t>00203014</t>
  </si>
  <si>
    <t>Opšta bolnica Senta</t>
  </si>
  <si>
    <t>00214003</t>
  </si>
  <si>
    <t>Zdravstveni centar Kladovo</t>
  </si>
  <si>
    <t>00201007</t>
  </si>
  <si>
    <t>Opšta bolnica Subotica</t>
  </si>
  <si>
    <t>00204018</t>
  </si>
  <si>
    <t>Opšta bolnica Pančevo</t>
  </si>
  <si>
    <t>00205008</t>
  </si>
  <si>
    <t>Opšta bolnica Sombor</t>
  </si>
  <si>
    <t>00207013</t>
  </si>
  <si>
    <t>Opšta bolnica Sremska Mitrovica</t>
  </si>
  <si>
    <t>00208009</t>
  </si>
  <si>
    <t>Opšta bolnica Šabac</t>
  </si>
  <si>
    <t>00210008</t>
  </si>
  <si>
    <t>Opšta bolnica Smederevo</t>
  </si>
  <si>
    <t>00211012</t>
  </si>
  <si>
    <t>Opšta bolnica Požarevac</t>
  </si>
  <si>
    <t>00213012</t>
  </si>
  <si>
    <t>Opšta bolnica Ćuprija</t>
  </si>
  <si>
    <t>00215003</t>
  </si>
  <si>
    <t>Zdravstveni centar Zaječar</t>
  </si>
  <si>
    <t>00216001</t>
  </si>
  <si>
    <t>Zdravstveni centar Užice</t>
  </si>
  <si>
    <t>00217012</t>
  </si>
  <si>
    <t>Opšta bolnica Čačak</t>
  </si>
  <si>
    <t>00218013</t>
  </si>
  <si>
    <t>Opšta bolnica Novi Pazar</t>
  </si>
  <si>
    <t>00218015</t>
  </si>
  <si>
    <t>Opšta bolnica Kraljevo</t>
  </si>
  <si>
    <t>00224001</t>
  </si>
  <si>
    <t>Zdravstveni centar Vranje</t>
  </si>
  <si>
    <t>00223009</t>
  </si>
  <si>
    <t>Opšta bolnica Leskovac</t>
  </si>
  <si>
    <t>00219012</t>
  </si>
  <si>
    <t>Opšta bolnica Kruševac</t>
  </si>
  <si>
    <t>00202012</t>
  </si>
  <si>
    <t>Opšta bolnica Zrenjanin</t>
  </si>
  <si>
    <t>00206020</t>
  </si>
  <si>
    <t>Univerzitetski klinički centar Vojvodine, Novi Sad</t>
  </si>
  <si>
    <t>00220019</t>
  </si>
  <si>
    <t>Univerzitetski klinički centar Niš</t>
  </si>
  <si>
    <t>00230048</t>
  </si>
  <si>
    <t>Kliničko-bolnički centar "Dr Dragiša Mišović - Dedinje"</t>
  </si>
  <si>
    <t>00230049</t>
  </si>
  <si>
    <t>Kliničko-bolnički centar "Zemun"</t>
  </si>
  <si>
    <t>00230050</t>
  </si>
  <si>
    <t>Kliničko-bolnički centar "Zvezdara"</t>
  </si>
  <si>
    <t>00230051</t>
  </si>
  <si>
    <t>Univerzitetski klinički centar Srbije</t>
  </si>
  <si>
    <t>00212010</t>
  </si>
  <si>
    <t>Univerzitetski klinički centar Kragujevac</t>
  </si>
  <si>
    <t>00230047</t>
  </si>
  <si>
    <t>Kliničko-bolnički centar "Bežanijska kosa"</t>
  </si>
  <si>
    <t>00230036</t>
  </si>
  <si>
    <t>Institut za kardiovaskularne bolesti "Dedinje"</t>
  </si>
  <si>
    <t>00206017</t>
  </si>
  <si>
    <t>Institut za kardiovaskularne bolesti Vojvodine, Sremska Kamenica</t>
  </si>
  <si>
    <t>00230039</t>
  </si>
  <si>
    <t>Institut za onkologiju i radiologiju Srbije</t>
  </si>
  <si>
    <t>00206015</t>
  </si>
  <si>
    <t>Institut za onkologiju Vojvodine, Sremska Kamenica</t>
  </si>
  <si>
    <t>00206018</t>
  </si>
  <si>
    <t>Institut za zdravstvenu zaštitu dece i omladine Vojvodine, Novi Sad</t>
  </si>
  <si>
    <t>00230044</t>
  </si>
  <si>
    <t>Univerzitetska dečja klinika</t>
  </si>
  <si>
    <t>00230037</t>
  </si>
  <si>
    <t>Institut za zdravstvenu zaštitu majke i deteta Srbije "Dr Vukan Čupić"</t>
  </si>
  <si>
    <t>00230034</t>
  </si>
  <si>
    <t>Institut za ortopediju Banjica</t>
  </si>
  <si>
    <t>00230045</t>
  </si>
  <si>
    <t>Ginekološko - akušerska klinika Narodni Front</t>
  </si>
  <si>
    <t>00206016</t>
  </si>
  <si>
    <t>Institut za plućne bolesti Vojvodine, Sremska Kamenica</t>
  </si>
  <si>
    <t>00230020</t>
  </si>
  <si>
    <t>Specijalna bolnica za cerebrovaskularne bolesti "Sveti Sava"</t>
  </si>
  <si>
    <t>00209012</t>
  </si>
  <si>
    <t>Zdravstveni centar Valjevo</t>
  </si>
  <si>
    <t>Zdravstveni centar Loznica</t>
  </si>
  <si>
    <t>00208017</t>
  </si>
  <si>
    <t>Varijabilni deo naknade - Prilog 2 Pravilnika o ugovaranju ZZ za 2024. godinu</t>
  </si>
  <si>
    <t>1/4 Varijabilnog dela za 2024. godinu (kvartal)</t>
  </si>
  <si>
    <t>80% Varijabilnog dela 2024. za kvartal + razlika za kvalitet za kvartal</t>
  </si>
  <si>
    <t>20% Varijabilnog dela 2024. za kvartal</t>
  </si>
  <si>
    <t>00221009</t>
  </si>
  <si>
    <t>Zdravstveni centar Prokuplje</t>
  </si>
  <si>
    <t>/</t>
  </si>
  <si>
    <t>00220028</t>
  </si>
  <si>
    <t>Zdravstveni centar Aleksinac</t>
  </si>
  <si>
    <t>UČINAK 2. KVARTAL 2024.GODINE</t>
  </si>
  <si>
    <t>Suma koeficijenata po ZU - april</t>
  </si>
  <si>
    <t>% greške (DSG kontrola) - april</t>
  </si>
  <si>
    <t>Suma koeficijenata po ZU umanjena za % greške- april</t>
  </si>
  <si>
    <t>Suma koeficijenata po ZU - maj</t>
  </si>
  <si>
    <t>% greška (DSG kontrola) - maj</t>
  </si>
  <si>
    <t>Suma koeficijenata po ZU umanjena za % greške- maj</t>
  </si>
  <si>
    <t>Suma koeficijenata po ZU - jun</t>
  </si>
  <si>
    <t>% greška (DSG kontrola) - jun</t>
  </si>
  <si>
    <t>Suma koeficijenata po ZU umanjena za % greške- jun</t>
  </si>
  <si>
    <t>2.52%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</si>
</sst>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8" fillId="3" borderId="4" xfId="0" applyFont="1" applyFill="1" applyBorder="1" applyAlignment="1">
      <alignment horizontal="center"/>
    </xf>
    <xf numFmtId="3" fontId="8" fillId="3" borderId="4" xfId="0" applyNumberFormat="1" applyFont="1" applyFill="1" applyBorder="1"/>
    <xf numFmtId="164" fontId="8" fillId="3" borderId="5" xfId="0" applyNumberFormat="1" applyFont="1" applyFill="1" applyBorder="1"/>
    <xf numFmtId="10" fontId="8" fillId="3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/>
    <xf numFmtId="165" fontId="8" fillId="3" borderId="4" xfId="0" applyNumberFormat="1" applyFont="1" applyFill="1" applyBorder="1"/>
    <xf numFmtId="3" fontId="8" fillId="3" borderId="4" xfId="1" applyNumberFormat="1" applyFont="1" applyFill="1" applyBorder="1" applyAlignment="1" applyProtection="1">
      <alignment horizontal="right" wrapText="1"/>
    </xf>
    <xf numFmtId="3" fontId="8" fillId="3" borderId="4" xfId="0" applyNumberFormat="1" applyFont="1" applyFill="1" applyBorder="1" applyAlignment="1" applyProtection="1">
      <alignment horizontal="right" wrapText="1"/>
    </xf>
    <xf numFmtId="0" fontId="8" fillId="3" borderId="4" xfId="0" applyNumberFormat="1" applyFont="1" applyFill="1" applyBorder="1"/>
    <xf numFmtId="3" fontId="8" fillId="4" borderId="4" xfId="0" applyNumberFormat="1" applyFont="1" applyFill="1" applyBorder="1"/>
    <xf numFmtId="2" fontId="8" fillId="4" borderId="4" xfId="0" applyNumberFormat="1" applyFont="1" applyFill="1" applyBorder="1"/>
    <xf numFmtId="0" fontId="8" fillId="3" borderId="0" xfId="0" applyFont="1" applyFill="1"/>
    <xf numFmtId="0" fontId="8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165" fontId="0" fillId="5" borderId="6" xfId="0" applyNumberFormat="1" applyFont="1" applyFill="1" applyBorder="1"/>
    <xf numFmtId="3" fontId="0" fillId="5" borderId="5" xfId="0" applyNumberFormat="1" applyFont="1" applyFill="1" applyBorder="1"/>
    <xf numFmtId="4" fontId="8" fillId="5" borderId="6" xfId="0" applyNumberFormat="1" applyFont="1" applyFill="1" applyBorder="1"/>
    <xf numFmtId="3" fontId="0" fillId="5" borderId="8" xfId="0" applyNumberFormat="1" applyFont="1" applyFill="1" applyBorder="1"/>
    <xf numFmtId="3" fontId="0" fillId="5" borderId="6" xfId="0" applyNumberFormat="1" applyFont="1" applyFill="1" applyBorder="1"/>
    <xf numFmtId="3" fontId="0" fillId="5" borderId="9" xfId="0" applyNumberFormat="1" applyFont="1" applyFill="1" applyBorder="1"/>
    <xf numFmtId="3" fontId="2" fillId="5" borderId="10" xfId="0" applyNumberFormat="1" applyFont="1" applyFill="1" applyBorder="1"/>
    <xf numFmtId="3" fontId="0" fillId="5" borderId="6" xfId="0" applyNumberFormat="1" applyFill="1" applyBorder="1"/>
    <xf numFmtId="4" fontId="0" fillId="5" borderId="6" xfId="0" applyNumberFormat="1" applyFill="1" applyBorder="1"/>
    <xf numFmtId="3" fontId="0" fillId="5" borderId="10" xfId="0" applyNumberFormat="1" applyFont="1" applyFill="1" applyBorder="1"/>
    <xf numFmtId="3" fontId="8" fillId="4" borderId="11" xfId="0" applyNumberFormat="1" applyFont="1" applyFill="1" applyBorder="1"/>
    <xf numFmtId="3" fontId="0" fillId="4" borderId="6" xfId="0" applyNumberForma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3" fontId="0" fillId="3" borderId="0" xfId="0" applyNumberFormat="1" applyFill="1"/>
    <xf numFmtId="4" fontId="8" fillId="3" borderId="0" xfId="0" applyNumberFormat="1" applyFont="1" applyFill="1" applyBorder="1"/>
    <xf numFmtId="3" fontId="1" fillId="5" borderId="10" xfId="0" applyNumberFormat="1" applyFont="1" applyFill="1" applyBorder="1"/>
    <xf numFmtId="3" fontId="11" fillId="6" borderId="10" xfId="0" applyNumberFormat="1" applyFont="1" applyFill="1" applyBorder="1"/>
    <xf numFmtId="3" fontId="8" fillId="3" borderId="12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/>
    <xf numFmtId="0" fontId="12" fillId="0" borderId="0" xfId="0" applyFont="1"/>
    <xf numFmtId="0" fontId="0" fillId="0" borderId="0" xfId="0" applyBorder="1"/>
    <xf numFmtId="10" fontId="8" fillId="3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/>
    <xf numFmtId="3" fontId="8" fillId="3" borderId="0" xfId="1" applyNumberFormat="1" applyFont="1" applyFill="1" applyBorder="1" applyAlignment="1" applyProtection="1">
      <alignment horizontal="right" wrapText="1"/>
    </xf>
    <xf numFmtId="0" fontId="0" fillId="0" borderId="0" xfId="0" applyFont="1" applyBorder="1" applyAlignment="1"/>
    <xf numFmtId="49" fontId="8" fillId="3" borderId="4" xfId="0" applyNumberFormat="1" applyFont="1" applyFill="1" applyBorder="1" applyAlignment="1">
      <alignment wrapText="1"/>
    </xf>
    <xf numFmtId="49" fontId="8" fillId="3" borderId="6" xfId="0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8" fillId="3" borderId="6" xfId="0" applyFont="1" applyFill="1" applyBorder="1" applyAlignment="1">
      <alignment wrapText="1"/>
    </xf>
    <xf numFmtId="49" fontId="10" fillId="0" borderId="7" xfId="1" applyNumberFormat="1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 wrapText="1"/>
    </xf>
    <xf numFmtId="10" fontId="14" fillId="7" borderId="6" xfId="1" applyNumberFormat="1" applyFont="1" applyFill="1" applyBorder="1" applyAlignment="1">
      <alignment horizontal="right"/>
    </xf>
    <xf numFmtId="10" fontId="14" fillId="0" borderId="6" xfId="0" applyNumberFormat="1" applyFont="1" applyFill="1" applyBorder="1"/>
    <xf numFmtId="10" fontId="14" fillId="3" borderId="6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7"/>
  <sheetViews>
    <sheetView tabSelected="1" topLeftCell="J58" zoomScaleNormal="100" workbookViewId="0">
      <selection activeCell="P84" sqref="P84"/>
    </sheetView>
  </sheetViews>
  <sheetFormatPr defaultColWidth="9.140625" defaultRowHeight="15" x14ac:dyDescent="0.25"/>
  <cols>
    <col min="1" max="1" width="6.5703125" style="45" customWidth="1"/>
    <col min="2" max="2" width="12.140625" customWidth="1"/>
    <col min="3" max="3" width="27.28515625" customWidth="1"/>
    <col min="4" max="4" width="10.42578125" customWidth="1"/>
    <col min="5" max="5" width="12.5703125" customWidth="1"/>
    <col min="6" max="6" width="11.28515625" customWidth="1"/>
    <col min="7" max="7" width="13.5703125" customWidth="1"/>
    <col min="8" max="8" width="12.5703125" customWidth="1"/>
    <col min="9" max="9" width="11.28515625" customWidth="1"/>
    <col min="10" max="10" width="13.5703125" customWidth="1"/>
    <col min="11" max="11" width="12.5703125" customWidth="1"/>
    <col min="12" max="12" width="12.140625" customWidth="1"/>
    <col min="13" max="13" width="13.5703125" customWidth="1"/>
    <col min="14" max="14" width="13.42578125" customWidth="1"/>
    <col min="15" max="15" width="15.7109375" customWidth="1"/>
    <col min="16" max="16" width="14.85546875" customWidth="1"/>
    <col min="17" max="17" width="23.140625" customWidth="1"/>
    <col min="18" max="18" width="15.7109375" customWidth="1"/>
    <col min="19" max="19" width="12.7109375" customWidth="1"/>
    <col min="20" max="20" width="13.85546875" customWidth="1"/>
    <col min="21" max="25" width="7.85546875" customWidth="1"/>
    <col min="26" max="26" width="13.85546875" customWidth="1"/>
    <col min="27" max="28" width="13.28515625" customWidth="1"/>
    <col min="29" max="29" width="16.42578125" customWidth="1"/>
  </cols>
  <sheetData>
    <row r="2" spans="1:29" x14ac:dyDescent="0.25">
      <c r="A2" s="66" t="s">
        <v>148</v>
      </c>
      <c r="B2" s="66"/>
      <c r="C2" s="66"/>
    </row>
    <row r="3" spans="1:29" ht="6" customHeight="1" x14ac:dyDescent="0.3">
      <c r="A3" s="1"/>
      <c r="B3" s="2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9" ht="129.75" customHeight="1" x14ac:dyDescent="0.25">
      <c r="A4" s="4" t="s">
        <v>0</v>
      </c>
      <c r="B4" s="4" t="s">
        <v>1</v>
      </c>
      <c r="C4" s="5" t="s">
        <v>2</v>
      </c>
      <c r="D4" s="4" t="s">
        <v>3</v>
      </c>
      <c r="E4" s="4" t="s">
        <v>149</v>
      </c>
      <c r="F4" s="4" t="s">
        <v>150</v>
      </c>
      <c r="G4" s="4" t="s">
        <v>151</v>
      </c>
      <c r="H4" s="4" t="s">
        <v>152</v>
      </c>
      <c r="I4" s="4" t="s">
        <v>153</v>
      </c>
      <c r="J4" s="4" t="s">
        <v>154</v>
      </c>
      <c r="K4" s="4" t="s">
        <v>155</v>
      </c>
      <c r="L4" s="4" t="s">
        <v>156</v>
      </c>
      <c r="M4" s="4" t="s">
        <v>157</v>
      </c>
      <c r="N4" s="4" t="s">
        <v>4</v>
      </c>
      <c r="O4" s="4" t="s">
        <v>5</v>
      </c>
      <c r="P4" s="4" t="s">
        <v>139</v>
      </c>
      <c r="Q4" s="4" t="s">
        <v>140</v>
      </c>
      <c r="R4" s="4" t="s">
        <v>141</v>
      </c>
      <c r="S4" s="4" t="s">
        <v>142</v>
      </c>
      <c r="T4" s="4" t="s">
        <v>6</v>
      </c>
      <c r="U4" s="6" t="s">
        <v>7</v>
      </c>
      <c r="V4" s="6" t="s">
        <v>8</v>
      </c>
      <c r="W4" s="6" t="s">
        <v>9</v>
      </c>
      <c r="X4" s="6" t="s">
        <v>10</v>
      </c>
      <c r="Y4" s="6" t="s">
        <v>11</v>
      </c>
      <c r="Z4" s="4" t="s">
        <v>12</v>
      </c>
      <c r="AA4" s="4" t="s">
        <v>13</v>
      </c>
      <c r="AB4" s="4" t="s">
        <v>14</v>
      </c>
      <c r="AC4" s="4" t="s">
        <v>15</v>
      </c>
    </row>
    <row r="5" spans="1:29" s="10" customFormat="1" ht="24.75" customHeight="1" x14ac:dyDescent="0.25">
      <c r="A5" s="7"/>
      <c r="B5" s="7">
        <v>1</v>
      </c>
      <c r="C5" s="8">
        <v>2</v>
      </c>
      <c r="D5" s="7">
        <v>3</v>
      </c>
      <c r="E5" s="7">
        <v>4</v>
      </c>
      <c r="F5" s="7">
        <v>5</v>
      </c>
      <c r="G5" s="7" t="s">
        <v>16</v>
      </c>
      <c r="H5" s="7">
        <v>7</v>
      </c>
      <c r="I5" s="7">
        <v>8</v>
      </c>
      <c r="J5" s="7" t="s">
        <v>17</v>
      </c>
      <c r="K5" s="7">
        <v>10</v>
      </c>
      <c r="L5" s="7">
        <v>11</v>
      </c>
      <c r="M5" s="7" t="s">
        <v>18</v>
      </c>
      <c r="N5" s="7" t="s">
        <v>19</v>
      </c>
      <c r="O5" s="7" t="s">
        <v>20</v>
      </c>
      <c r="P5" s="7">
        <v>15</v>
      </c>
      <c r="Q5" s="9" t="s">
        <v>21</v>
      </c>
      <c r="R5" s="7" t="s">
        <v>22</v>
      </c>
      <c r="S5" s="7" t="s">
        <v>23</v>
      </c>
      <c r="T5" s="7" t="s">
        <v>24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 t="s">
        <v>25</v>
      </c>
      <c r="AA5" s="7" t="s">
        <v>26</v>
      </c>
      <c r="AB5" s="7" t="s">
        <v>27</v>
      </c>
      <c r="AC5" s="7" t="s">
        <v>28</v>
      </c>
    </row>
    <row r="6" spans="1:29" s="22" customFormat="1" x14ac:dyDescent="0.25">
      <c r="A6" s="11">
        <v>1</v>
      </c>
      <c r="B6" s="62" t="s">
        <v>29</v>
      </c>
      <c r="C6" s="54" t="s">
        <v>30</v>
      </c>
      <c r="D6" s="12">
        <v>1</v>
      </c>
      <c r="E6" s="13">
        <v>991.13000000000011</v>
      </c>
      <c r="F6" s="14">
        <v>5.1999999999999998E-3</v>
      </c>
      <c r="G6" s="15">
        <f t="shared" ref="G6:G37" si="0">E6*(1-F6)</f>
        <v>985.97612400000014</v>
      </c>
      <c r="H6" s="15">
        <v>988.56000000000188</v>
      </c>
      <c r="I6" s="14">
        <v>2.1000000000000001E-2</v>
      </c>
      <c r="J6" s="15">
        <f t="shared" ref="J6:J62" si="1">H6*(1-I6)</f>
        <v>967.80024000000185</v>
      </c>
      <c r="K6" s="15">
        <v>863.83000000000322</v>
      </c>
      <c r="L6" s="14">
        <v>5.4999999999999997E-3</v>
      </c>
      <c r="M6" s="15">
        <f>K6*(1-L6)</f>
        <v>859.0789350000033</v>
      </c>
      <c r="N6" s="15">
        <f t="shared" ref="N6:N62" si="2">G6+J6+M6</f>
        <v>2812.8552990000053</v>
      </c>
      <c r="O6" s="16">
        <f>N6/$N$63</f>
        <v>5.8472393961364558E-3</v>
      </c>
      <c r="P6" s="17">
        <v>72211</v>
      </c>
      <c r="Q6" s="17">
        <f>P6/4</f>
        <v>18052.75</v>
      </c>
      <c r="R6" s="18">
        <f>Q6*0.8</f>
        <v>14442.2</v>
      </c>
      <c r="S6" s="18">
        <f t="shared" ref="S6:S62" si="3">Q6*0.2</f>
        <v>3610.55</v>
      </c>
      <c r="T6" s="12">
        <f>O6*$R$63</f>
        <v>14047.933328974159</v>
      </c>
      <c r="U6" s="19">
        <v>1</v>
      </c>
      <c r="V6" s="19">
        <v>1</v>
      </c>
      <c r="W6" s="19">
        <v>1</v>
      </c>
      <c r="X6" s="19">
        <v>1</v>
      </c>
      <c r="Y6" s="19">
        <v>0</v>
      </c>
      <c r="Z6" s="19">
        <f>SUM(U6:Y6)</f>
        <v>4</v>
      </c>
      <c r="AA6" s="12">
        <f>0.2*Z6*S6</f>
        <v>2888.4400000000005</v>
      </c>
      <c r="AB6" s="20">
        <f t="shared" ref="AB6:AB63" si="4">T6+AA6</f>
        <v>16936.373328974158</v>
      </c>
      <c r="AC6" s="21">
        <f t="shared" ref="AC6:AC62" si="5">AB6/Q6</f>
        <v>0.93816029851264526</v>
      </c>
    </row>
    <row r="7" spans="1:29" s="22" customFormat="1" x14ac:dyDescent="0.25">
      <c r="A7" s="23">
        <v>2</v>
      </c>
      <c r="B7" s="61" t="s">
        <v>31</v>
      </c>
      <c r="C7" s="55" t="s">
        <v>32</v>
      </c>
      <c r="D7" s="12">
        <v>1</v>
      </c>
      <c r="E7" s="13">
        <v>1024.6899999999998</v>
      </c>
      <c r="F7" s="14">
        <v>7.0000000000000001E-3</v>
      </c>
      <c r="G7" s="15">
        <f t="shared" si="0"/>
        <v>1017.5171699999999</v>
      </c>
      <c r="H7" s="15">
        <v>1020.4199999999994</v>
      </c>
      <c r="I7" s="14">
        <v>6.7000000000000002E-3</v>
      </c>
      <c r="J7" s="15">
        <f t="shared" si="1"/>
        <v>1013.5831859999994</v>
      </c>
      <c r="K7" s="15">
        <v>993.6299999999984</v>
      </c>
      <c r="L7" s="14">
        <v>2.5100000000000001E-2</v>
      </c>
      <c r="M7" s="15">
        <f t="shared" ref="M7:M62" si="6">K7*(1-L7)</f>
        <v>968.68988699999841</v>
      </c>
      <c r="N7" s="15">
        <f t="shared" si="2"/>
        <v>2999.7902429999976</v>
      </c>
      <c r="O7" s="16">
        <f t="shared" ref="O7:O62" si="7">N7/$N$63</f>
        <v>6.2358315037574583E-3</v>
      </c>
      <c r="P7" s="17">
        <v>72542</v>
      </c>
      <c r="Q7" s="17">
        <f t="shared" ref="Q7:Q62" si="8">P7/4</f>
        <v>18135.5</v>
      </c>
      <c r="R7" s="18">
        <f t="shared" ref="R7:R62" si="9">Q7*0.8</f>
        <v>14508.400000000001</v>
      </c>
      <c r="S7" s="18">
        <f t="shared" si="3"/>
        <v>3627.1000000000004</v>
      </c>
      <c r="T7" s="12">
        <f t="shared" ref="T7:T62" si="10">O7*$R$63</f>
        <v>14981.521925266685</v>
      </c>
      <c r="U7" s="19">
        <v>0</v>
      </c>
      <c r="V7" s="19">
        <v>1</v>
      </c>
      <c r="W7" s="19">
        <v>1</v>
      </c>
      <c r="X7" s="19">
        <v>1</v>
      </c>
      <c r="Y7" s="19">
        <v>1</v>
      </c>
      <c r="Z7" s="19">
        <f t="shared" ref="Z7:Z62" si="11">SUM(U7:Y7)</f>
        <v>4</v>
      </c>
      <c r="AA7" s="12">
        <f t="shared" ref="AA7:AA62" si="12">0.2*Z7*S7</f>
        <v>2901.6800000000003</v>
      </c>
      <c r="AB7" s="20">
        <f t="shared" si="4"/>
        <v>17883.201925266687</v>
      </c>
      <c r="AC7" s="21">
        <f t="shared" si="5"/>
        <v>0.98608816549125677</v>
      </c>
    </row>
    <row r="8" spans="1:29" s="22" customFormat="1" x14ac:dyDescent="0.25">
      <c r="A8" s="23">
        <v>3</v>
      </c>
      <c r="B8" s="61" t="s">
        <v>33</v>
      </c>
      <c r="C8" s="55" t="s">
        <v>34</v>
      </c>
      <c r="D8" s="12">
        <v>1</v>
      </c>
      <c r="E8" s="13">
        <v>1268.399999999998</v>
      </c>
      <c r="F8" s="14">
        <v>2.8899999999999999E-2</v>
      </c>
      <c r="G8" s="15">
        <f t="shared" si="0"/>
        <v>1231.743239999998</v>
      </c>
      <c r="H8" s="15">
        <v>1193.1999999999966</v>
      </c>
      <c r="I8" s="14">
        <v>6.1499999999999999E-2</v>
      </c>
      <c r="J8" s="15">
        <f t="shared" si="1"/>
        <v>1119.8181999999968</v>
      </c>
      <c r="K8" s="15">
        <v>1188.1300000000019</v>
      </c>
      <c r="L8" s="14">
        <v>3.5900000000000001E-2</v>
      </c>
      <c r="M8" s="15">
        <f t="shared" si="6"/>
        <v>1145.4761330000017</v>
      </c>
      <c r="N8" s="15">
        <f t="shared" si="2"/>
        <v>3497.0375729999969</v>
      </c>
      <c r="O8" s="16">
        <f t="shared" si="7"/>
        <v>7.2694872977946811E-3</v>
      </c>
      <c r="P8" s="17">
        <v>88989</v>
      </c>
      <c r="Q8" s="17">
        <f t="shared" si="8"/>
        <v>22247.25</v>
      </c>
      <c r="R8" s="18">
        <f t="shared" si="9"/>
        <v>17797.8</v>
      </c>
      <c r="S8" s="18">
        <f t="shared" si="3"/>
        <v>4449.45</v>
      </c>
      <c r="T8" s="12">
        <f t="shared" si="10"/>
        <v>17464.86948400308</v>
      </c>
      <c r="U8" s="19">
        <v>0</v>
      </c>
      <c r="V8" s="19">
        <v>1</v>
      </c>
      <c r="W8" s="19">
        <v>0</v>
      </c>
      <c r="X8" s="19">
        <v>0</v>
      </c>
      <c r="Y8" s="19">
        <v>0</v>
      </c>
      <c r="Z8" s="19">
        <f t="shared" si="11"/>
        <v>1</v>
      </c>
      <c r="AA8" s="12">
        <f t="shared" si="12"/>
        <v>889.89</v>
      </c>
      <c r="AB8" s="20">
        <f t="shared" si="4"/>
        <v>18354.75948400308</v>
      </c>
      <c r="AC8" s="21">
        <f t="shared" si="5"/>
        <v>0.82503498113263796</v>
      </c>
    </row>
    <row r="9" spans="1:29" s="22" customFormat="1" ht="30" customHeight="1" x14ac:dyDescent="0.25">
      <c r="A9" s="23">
        <v>4</v>
      </c>
      <c r="B9" s="61" t="s">
        <v>35</v>
      </c>
      <c r="C9" s="55" t="s">
        <v>36</v>
      </c>
      <c r="D9" s="12">
        <v>1</v>
      </c>
      <c r="E9" s="13">
        <v>920.69999999999993</v>
      </c>
      <c r="F9" s="14">
        <v>2.0400000000000001E-2</v>
      </c>
      <c r="G9" s="15">
        <f t="shared" si="0"/>
        <v>901.91771999999992</v>
      </c>
      <c r="H9" s="15">
        <v>907.3199999999988</v>
      </c>
      <c r="I9" s="14">
        <v>2.7400000000000001E-2</v>
      </c>
      <c r="J9" s="15">
        <f t="shared" si="1"/>
        <v>882.45943199999886</v>
      </c>
      <c r="K9" s="15">
        <v>847.63999999999987</v>
      </c>
      <c r="L9" s="14">
        <v>5.8400000000000001E-2</v>
      </c>
      <c r="M9" s="15">
        <f t="shared" si="6"/>
        <v>798.13782399999991</v>
      </c>
      <c r="N9" s="15">
        <f t="shared" si="2"/>
        <v>2582.5149759999986</v>
      </c>
      <c r="O9" s="16">
        <f t="shared" si="7"/>
        <v>5.3684181031807693E-3</v>
      </c>
      <c r="P9" s="17">
        <v>80984</v>
      </c>
      <c r="Q9" s="17">
        <f t="shared" si="8"/>
        <v>20246</v>
      </c>
      <c r="R9" s="18">
        <f t="shared" si="9"/>
        <v>16196.800000000001</v>
      </c>
      <c r="S9" s="18">
        <f t="shared" si="3"/>
        <v>4049.2000000000003</v>
      </c>
      <c r="T9" s="12">
        <f t="shared" si="10"/>
        <v>12897.570030290139</v>
      </c>
      <c r="U9" s="19">
        <v>1</v>
      </c>
      <c r="V9" s="19">
        <v>0</v>
      </c>
      <c r="W9" s="19">
        <v>1</v>
      </c>
      <c r="X9" s="19">
        <v>0</v>
      </c>
      <c r="Y9" s="19">
        <v>1</v>
      </c>
      <c r="Z9" s="19">
        <f t="shared" si="11"/>
        <v>3</v>
      </c>
      <c r="AA9" s="12">
        <f t="shared" si="12"/>
        <v>2429.5200000000004</v>
      </c>
      <c r="AB9" s="20">
        <f t="shared" si="4"/>
        <v>15327.090030290139</v>
      </c>
      <c r="AC9" s="21">
        <f t="shared" si="5"/>
        <v>0.75704287416231053</v>
      </c>
    </row>
    <row r="10" spans="1:29" s="22" customFormat="1" ht="30" x14ac:dyDescent="0.25">
      <c r="A10" s="23">
        <v>5</v>
      </c>
      <c r="B10" s="61" t="s">
        <v>37</v>
      </c>
      <c r="C10" s="55" t="s">
        <v>38</v>
      </c>
      <c r="D10" s="12">
        <v>1</v>
      </c>
      <c r="E10" s="13">
        <v>330.75000000000119</v>
      </c>
      <c r="F10" s="14">
        <v>0.10730000000000001</v>
      </c>
      <c r="G10" s="15">
        <f t="shared" si="0"/>
        <v>295.26052500000111</v>
      </c>
      <c r="H10" s="15">
        <v>327.770000000001</v>
      </c>
      <c r="I10" s="14">
        <v>0.11360000000000001</v>
      </c>
      <c r="J10" s="15">
        <f t="shared" si="1"/>
        <v>290.5353280000009</v>
      </c>
      <c r="K10" s="15">
        <v>317.96000000000089</v>
      </c>
      <c r="L10" s="14">
        <v>2.86E-2</v>
      </c>
      <c r="M10" s="15">
        <f t="shared" si="6"/>
        <v>308.86634400000088</v>
      </c>
      <c r="N10" s="15">
        <f t="shared" si="2"/>
        <v>894.66219700000283</v>
      </c>
      <c r="O10" s="16">
        <f t="shared" si="7"/>
        <v>1.8597842720143429E-3</v>
      </c>
      <c r="P10" s="17">
        <v>36487</v>
      </c>
      <c r="Q10" s="17">
        <f t="shared" si="8"/>
        <v>9121.75</v>
      </c>
      <c r="R10" s="18">
        <f t="shared" si="9"/>
        <v>7297.4000000000005</v>
      </c>
      <c r="S10" s="18">
        <f t="shared" si="3"/>
        <v>1824.3500000000001</v>
      </c>
      <c r="T10" s="12">
        <f t="shared" si="10"/>
        <v>4468.1128460030186</v>
      </c>
      <c r="U10" s="19">
        <v>0</v>
      </c>
      <c r="V10" s="19">
        <v>1</v>
      </c>
      <c r="W10" s="19">
        <v>1</v>
      </c>
      <c r="X10" s="19">
        <v>0</v>
      </c>
      <c r="Y10" s="19">
        <v>1</v>
      </c>
      <c r="Z10" s="19">
        <f t="shared" si="11"/>
        <v>3</v>
      </c>
      <c r="AA10" s="12">
        <f t="shared" si="12"/>
        <v>1094.6100000000004</v>
      </c>
      <c r="AB10" s="20">
        <f t="shared" si="4"/>
        <v>5562.7228460030192</v>
      </c>
      <c r="AC10" s="21">
        <f t="shared" si="5"/>
        <v>0.60983066253767304</v>
      </c>
    </row>
    <row r="11" spans="1:29" s="22" customFormat="1" ht="30" x14ac:dyDescent="0.25">
      <c r="A11" s="23">
        <v>6</v>
      </c>
      <c r="B11" s="61" t="s">
        <v>39</v>
      </c>
      <c r="C11" s="55" t="s">
        <v>40</v>
      </c>
      <c r="D11" s="12">
        <v>1</v>
      </c>
      <c r="E11" s="13">
        <v>799.91999999999859</v>
      </c>
      <c r="F11" s="14">
        <v>4.07E-2</v>
      </c>
      <c r="G11" s="15">
        <f t="shared" si="0"/>
        <v>767.36325599999873</v>
      </c>
      <c r="H11" s="15">
        <v>659.58999999999969</v>
      </c>
      <c r="I11" s="14">
        <v>6.4500000000000002E-2</v>
      </c>
      <c r="J11" s="15">
        <f t="shared" si="1"/>
        <v>617.04644499999972</v>
      </c>
      <c r="K11" s="15">
        <v>667.96999999999969</v>
      </c>
      <c r="L11" s="14">
        <v>4.41E-2</v>
      </c>
      <c r="M11" s="15">
        <f t="shared" si="6"/>
        <v>638.51252299999965</v>
      </c>
      <c r="N11" s="15">
        <f t="shared" si="2"/>
        <v>2022.9222239999981</v>
      </c>
      <c r="O11" s="16">
        <f t="shared" si="7"/>
        <v>4.205161398703269E-3</v>
      </c>
      <c r="P11" s="17">
        <v>51421</v>
      </c>
      <c r="Q11" s="17">
        <f t="shared" si="8"/>
        <v>12855.25</v>
      </c>
      <c r="R11" s="18">
        <f t="shared" si="9"/>
        <v>10284.200000000001</v>
      </c>
      <c r="S11" s="18">
        <f t="shared" si="3"/>
        <v>2571.0500000000002</v>
      </c>
      <c r="T11" s="12">
        <f t="shared" si="10"/>
        <v>10102.857599022213</v>
      </c>
      <c r="U11" s="19">
        <v>1</v>
      </c>
      <c r="V11" s="19">
        <v>1</v>
      </c>
      <c r="W11" s="19">
        <v>0</v>
      </c>
      <c r="X11" s="19">
        <v>1</v>
      </c>
      <c r="Y11" s="19">
        <v>0</v>
      </c>
      <c r="Z11" s="19">
        <f t="shared" si="11"/>
        <v>3</v>
      </c>
      <c r="AA11" s="12">
        <f t="shared" si="12"/>
        <v>1542.6300000000003</v>
      </c>
      <c r="AB11" s="20">
        <f t="shared" si="4"/>
        <v>11645.487599022214</v>
      </c>
      <c r="AC11" s="21">
        <f t="shared" si="5"/>
        <v>0.90589351424688069</v>
      </c>
    </row>
    <row r="12" spans="1:29" s="22" customFormat="1" x14ac:dyDescent="0.25">
      <c r="A12" s="23">
        <v>7</v>
      </c>
      <c r="B12" s="61" t="s">
        <v>41</v>
      </c>
      <c r="C12" s="55" t="s">
        <v>42</v>
      </c>
      <c r="D12" s="12">
        <v>1</v>
      </c>
      <c r="E12" s="13">
        <v>1235.5800000000024</v>
      </c>
      <c r="F12" s="14">
        <v>3.27E-2</v>
      </c>
      <c r="G12" s="15">
        <f t="shared" si="0"/>
        <v>1195.1765340000024</v>
      </c>
      <c r="H12" s="15">
        <v>1083.4599999999971</v>
      </c>
      <c r="I12" s="14">
        <v>2.1000000000000001E-2</v>
      </c>
      <c r="J12" s="15">
        <f t="shared" si="1"/>
        <v>1060.7073399999972</v>
      </c>
      <c r="K12" s="15">
        <v>1230.5600000000002</v>
      </c>
      <c r="L12" s="14">
        <v>4.1000000000000002E-2</v>
      </c>
      <c r="M12" s="15">
        <f t="shared" si="6"/>
        <v>1180.1070400000001</v>
      </c>
      <c r="N12" s="15">
        <f t="shared" si="2"/>
        <v>3435.990914</v>
      </c>
      <c r="O12" s="16">
        <f t="shared" si="7"/>
        <v>7.142586198532949E-3</v>
      </c>
      <c r="P12" s="17">
        <v>95648</v>
      </c>
      <c r="Q12" s="17">
        <f t="shared" si="8"/>
        <v>23912</v>
      </c>
      <c r="R12" s="18">
        <f t="shared" si="9"/>
        <v>19129.600000000002</v>
      </c>
      <c r="S12" s="18">
        <f t="shared" si="3"/>
        <v>4782.4000000000005</v>
      </c>
      <c r="T12" s="12">
        <f t="shared" si="10"/>
        <v>17159.990880438421</v>
      </c>
      <c r="U12" s="19">
        <v>1</v>
      </c>
      <c r="V12" s="19">
        <v>0</v>
      </c>
      <c r="W12" s="19">
        <v>1</v>
      </c>
      <c r="X12" s="19">
        <v>0</v>
      </c>
      <c r="Y12" s="19">
        <v>0</v>
      </c>
      <c r="Z12" s="19">
        <f t="shared" si="11"/>
        <v>2</v>
      </c>
      <c r="AA12" s="12">
        <f t="shared" si="12"/>
        <v>1912.9600000000003</v>
      </c>
      <c r="AB12" s="20">
        <f t="shared" si="4"/>
        <v>19072.95088043842</v>
      </c>
      <c r="AC12" s="21">
        <f t="shared" si="5"/>
        <v>0.79763093344088409</v>
      </c>
    </row>
    <row r="13" spans="1:29" s="22" customFormat="1" x14ac:dyDescent="0.25">
      <c r="A13" s="23">
        <v>8</v>
      </c>
      <c r="B13" s="61" t="s">
        <v>43</v>
      </c>
      <c r="C13" s="55" t="s">
        <v>44</v>
      </c>
      <c r="D13" s="12">
        <v>1</v>
      </c>
      <c r="E13" s="13">
        <v>734.29999999999711</v>
      </c>
      <c r="F13" s="14">
        <v>3.3000000000000002E-2</v>
      </c>
      <c r="G13" s="15">
        <f t="shared" si="0"/>
        <v>710.06809999999723</v>
      </c>
      <c r="H13" s="15">
        <v>613.45999999999947</v>
      </c>
      <c r="I13" s="14">
        <v>5.9299999999999999E-2</v>
      </c>
      <c r="J13" s="15">
        <f t="shared" si="1"/>
        <v>577.08182199999953</v>
      </c>
      <c r="K13" s="15">
        <v>678.16999999999791</v>
      </c>
      <c r="L13" s="14">
        <v>2.98E-2</v>
      </c>
      <c r="M13" s="15">
        <f t="shared" si="6"/>
        <v>657.96053399999789</v>
      </c>
      <c r="N13" s="15">
        <f t="shared" si="2"/>
        <v>1945.1104559999949</v>
      </c>
      <c r="O13" s="16">
        <f t="shared" si="7"/>
        <v>4.0434097311025929E-3</v>
      </c>
      <c r="P13" s="17">
        <v>48067</v>
      </c>
      <c r="Q13" s="17">
        <f t="shared" si="8"/>
        <v>12016.75</v>
      </c>
      <c r="R13" s="18">
        <f t="shared" si="9"/>
        <v>9613.4</v>
      </c>
      <c r="S13" s="18">
        <f t="shared" si="3"/>
        <v>2403.35</v>
      </c>
      <c r="T13" s="12">
        <f t="shared" si="10"/>
        <v>9714.2508585822561</v>
      </c>
      <c r="U13" s="19">
        <v>0</v>
      </c>
      <c r="V13" s="19">
        <v>0</v>
      </c>
      <c r="W13" s="19">
        <v>1</v>
      </c>
      <c r="X13" s="19">
        <v>0</v>
      </c>
      <c r="Y13" s="19">
        <v>1</v>
      </c>
      <c r="Z13" s="19">
        <f t="shared" si="11"/>
        <v>2</v>
      </c>
      <c r="AA13" s="12">
        <f t="shared" si="12"/>
        <v>961.34</v>
      </c>
      <c r="AB13" s="20">
        <f t="shared" si="4"/>
        <v>10675.590858582256</v>
      </c>
      <c r="AC13" s="21">
        <f t="shared" si="5"/>
        <v>0.88839252365092525</v>
      </c>
    </row>
    <row r="14" spans="1:29" s="22" customFormat="1" x14ac:dyDescent="0.25">
      <c r="A14" s="23">
        <v>9</v>
      </c>
      <c r="B14" s="61" t="s">
        <v>45</v>
      </c>
      <c r="C14" s="55" t="s">
        <v>46</v>
      </c>
      <c r="D14" s="12">
        <v>1</v>
      </c>
      <c r="E14" s="13">
        <v>540.17999999999915</v>
      </c>
      <c r="F14" s="14">
        <v>7.2900000000000006E-2</v>
      </c>
      <c r="G14" s="15">
        <f t="shared" si="0"/>
        <v>500.80087799999922</v>
      </c>
      <c r="H14" s="15">
        <v>440.31999999999942</v>
      </c>
      <c r="I14" s="14">
        <v>6.8099999999999994E-2</v>
      </c>
      <c r="J14" s="15">
        <f t="shared" si="1"/>
        <v>410.33420799999942</v>
      </c>
      <c r="K14" s="15">
        <v>502.44999999999993</v>
      </c>
      <c r="L14" s="14">
        <v>9.35E-2</v>
      </c>
      <c r="M14" s="15">
        <f t="shared" si="6"/>
        <v>455.47092499999991</v>
      </c>
      <c r="N14" s="15">
        <f t="shared" si="2"/>
        <v>1366.6060109999985</v>
      </c>
      <c r="O14" s="16">
        <f t="shared" si="7"/>
        <v>2.8408402342477079E-3</v>
      </c>
      <c r="P14" s="17">
        <v>48640</v>
      </c>
      <c r="Q14" s="17">
        <f t="shared" si="8"/>
        <v>12160</v>
      </c>
      <c r="R14" s="18">
        <f t="shared" si="9"/>
        <v>9728</v>
      </c>
      <c r="S14" s="18">
        <f t="shared" si="3"/>
        <v>2432</v>
      </c>
      <c r="T14" s="12">
        <f t="shared" si="10"/>
        <v>6825.08984245594</v>
      </c>
      <c r="U14" s="19">
        <v>1</v>
      </c>
      <c r="V14" s="19">
        <v>1</v>
      </c>
      <c r="W14" s="19">
        <v>0</v>
      </c>
      <c r="X14" s="19">
        <v>0</v>
      </c>
      <c r="Y14" s="19">
        <v>0</v>
      </c>
      <c r="Z14" s="19">
        <f t="shared" si="11"/>
        <v>2</v>
      </c>
      <c r="AA14" s="12">
        <f t="shared" si="12"/>
        <v>972.80000000000007</v>
      </c>
      <c r="AB14" s="20">
        <f t="shared" si="4"/>
        <v>7797.8898424559402</v>
      </c>
      <c r="AC14" s="21">
        <f t="shared" si="5"/>
        <v>0.64127383572828456</v>
      </c>
    </row>
    <row r="15" spans="1:29" s="22" customFormat="1" x14ac:dyDescent="0.25">
      <c r="A15" s="23">
        <v>10</v>
      </c>
      <c r="B15" s="61" t="s">
        <v>47</v>
      </c>
      <c r="C15" s="55" t="s">
        <v>48</v>
      </c>
      <c r="D15" s="12">
        <v>1</v>
      </c>
      <c r="E15" s="13">
        <v>117.38999999999994</v>
      </c>
      <c r="F15" s="14">
        <v>0.1069</v>
      </c>
      <c r="G15" s="15">
        <f t="shared" si="0"/>
        <v>104.84100899999996</v>
      </c>
      <c r="H15" s="15">
        <v>108.74000000000002</v>
      </c>
      <c r="I15" s="14">
        <v>9.2299999999999993E-2</v>
      </c>
      <c r="J15" s="15">
        <f t="shared" si="1"/>
        <v>98.703298000000018</v>
      </c>
      <c r="K15" s="15">
        <v>135.95999999999992</v>
      </c>
      <c r="L15" s="14">
        <v>0.10150000000000001</v>
      </c>
      <c r="M15" s="15">
        <f t="shared" si="6"/>
        <v>122.16005999999993</v>
      </c>
      <c r="N15" s="15">
        <f t="shared" si="2"/>
        <v>325.70436699999993</v>
      </c>
      <c r="O15" s="16">
        <f t="shared" si="7"/>
        <v>6.7705985689812855E-4</v>
      </c>
      <c r="P15" s="17">
        <v>15921</v>
      </c>
      <c r="Q15" s="17">
        <f t="shared" si="8"/>
        <v>3980.25</v>
      </c>
      <c r="R15" s="18">
        <f t="shared" si="9"/>
        <v>3184.2000000000003</v>
      </c>
      <c r="S15" s="18">
        <f t="shared" si="3"/>
        <v>796.05000000000007</v>
      </c>
      <c r="T15" s="12">
        <f t="shared" si="10"/>
        <v>1626.6294374255053</v>
      </c>
      <c r="U15" s="19">
        <v>1</v>
      </c>
      <c r="V15" s="19">
        <v>0</v>
      </c>
      <c r="W15" s="19">
        <v>1</v>
      </c>
      <c r="X15" s="19">
        <v>1</v>
      </c>
      <c r="Y15" s="19">
        <v>0</v>
      </c>
      <c r="Z15" s="19">
        <f t="shared" si="11"/>
        <v>3</v>
      </c>
      <c r="AA15" s="12">
        <f t="shared" si="12"/>
        <v>477.63000000000011</v>
      </c>
      <c r="AB15" s="20">
        <f t="shared" si="4"/>
        <v>2104.2594374255054</v>
      </c>
      <c r="AC15" s="21">
        <f t="shared" si="5"/>
        <v>0.52867519312241829</v>
      </c>
    </row>
    <row r="16" spans="1:29" s="22" customFormat="1" x14ac:dyDescent="0.25">
      <c r="A16" s="23">
        <v>11</v>
      </c>
      <c r="B16" s="61" t="s">
        <v>49</v>
      </c>
      <c r="C16" s="55" t="s">
        <v>50</v>
      </c>
      <c r="D16" s="12">
        <v>1</v>
      </c>
      <c r="E16" s="13">
        <v>993.75999999999885</v>
      </c>
      <c r="F16" s="14">
        <v>6.7000000000000004E-2</v>
      </c>
      <c r="G16" s="15">
        <f t="shared" si="0"/>
        <v>927.178079999999</v>
      </c>
      <c r="H16" s="15">
        <v>909.87999999999943</v>
      </c>
      <c r="I16" s="14">
        <v>5.0900000000000001E-2</v>
      </c>
      <c r="J16" s="15">
        <f t="shared" si="1"/>
        <v>863.56710799999951</v>
      </c>
      <c r="K16" s="15">
        <v>941.86000000000115</v>
      </c>
      <c r="L16" s="14">
        <v>6.25E-2</v>
      </c>
      <c r="M16" s="15">
        <f t="shared" si="6"/>
        <v>882.99375000000111</v>
      </c>
      <c r="N16" s="15">
        <f t="shared" si="2"/>
        <v>2673.7389379999995</v>
      </c>
      <c r="O16" s="16">
        <f t="shared" si="7"/>
        <v>5.5580504474637095E-3</v>
      </c>
      <c r="P16" s="17">
        <v>79872</v>
      </c>
      <c r="Q16" s="17">
        <f t="shared" si="8"/>
        <v>19968</v>
      </c>
      <c r="R16" s="18">
        <f t="shared" si="9"/>
        <v>15974.400000000001</v>
      </c>
      <c r="S16" s="18">
        <f t="shared" si="3"/>
        <v>3993.6000000000004</v>
      </c>
      <c r="T16" s="12">
        <f t="shared" si="10"/>
        <v>13353.159813609769</v>
      </c>
      <c r="U16" s="19">
        <v>0</v>
      </c>
      <c r="V16" s="19">
        <v>0</v>
      </c>
      <c r="W16" s="19">
        <v>1</v>
      </c>
      <c r="X16" s="19">
        <v>1</v>
      </c>
      <c r="Y16" s="19">
        <v>1</v>
      </c>
      <c r="Z16" s="19">
        <f t="shared" si="11"/>
        <v>3</v>
      </c>
      <c r="AA16" s="12">
        <f t="shared" si="12"/>
        <v>2396.1600000000008</v>
      </c>
      <c r="AB16" s="20">
        <f t="shared" si="4"/>
        <v>15749.319813609771</v>
      </c>
      <c r="AC16" s="21">
        <f t="shared" si="5"/>
        <v>0.7887279554091432</v>
      </c>
    </row>
    <row r="17" spans="1:29" s="22" customFormat="1" x14ac:dyDescent="0.25">
      <c r="A17" s="23">
        <v>12</v>
      </c>
      <c r="B17" s="61" t="s">
        <v>51</v>
      </c>
      <c r="C17" s="55" t="s">
        <v>52</v>
      </c>
      <c r="D17" s="12">
        <v>1</v>
      </c>
      <c r="E17" s="13">
        <v>325.17000000000007</v>
      </c>
      <c r="F17" s="14">
        <v>0.16930000000000001</v>
      </c>
      <c r="G17" s="15">
        <f t="shared" si="0"/>
        <v>270.11871900000006</v>
      </c>
      <c r="H17" s="15">
        <v>278.61999999999978</v>
      </c>
      <c r="I17" s="14">
        <v>0.24210000000000001</v>
      </c>
      <c r="J17" s="15">
        <f t="shared" si="1"/>
        <v>211.16609799999983</v>
      </c>
      <c r="K17" s="15">
        <v>308.58999999999952</v>
      </c>
      <c r="L17" s="14">
        <v>0.1439</v>
      </c>
      <c r="M17" s="15">
        <f t="shared" si="6"/>
        <v>264.1838989999996</v>
      </c>
      <c r="N17" s="15">
        <f t="shared" si="2"/>
        <v>745.4687159999994</v>
      </c>
      <c r="O17" s="16">
        <f t="shared" si="7"/>
        <v>1.54964745123295E-3</v>
      </c>
      <c r="P17" s="17">
        <v>33695</v>
      </c>
      <c r="Q17" s="17">
        <f t="shared" si="8"/>
        <v>8423.75</v>
      </c>
      <c r="R17" s="18">
        <f t="shared" si="9"/>
        <v>6739</v>
      </c>
      <c r="S17" s="18">
        <f t="shared" si="3"/>
        <v>1684.75</v>
      </c>
      <c r="T17" s="12">
        <f t="shared" si="10"/>
        <v>3723.0122804137691</v>
      </c>
      <c r="U17" s="19">
        <v>0</v>
      </c>
      <c r="V17" s="19">
        <v>1</v>
      </c>
      <c r="W17" s="19">
        <v>0</v>
      </c>
      <c r="X17" s="19">
        <v>0</v>
      </c>
      <c r="Y17" s="19">
        <v>1</v>
      </c>
      <c r="Z17" s="19">
        <f t="shared" si="11"/>
        <v>2</v>
      </c>
      <c r="AA17" s="12">
        <f t="shared" si="12"/>
        <v>673.90000000000009</v>
      </c>
      <c r="AB17" s="20">
        <f t="shared" si="4"/>
        <v>4396.9122804137696</v>
      </c>
      <c r="AC17" s="21">
        <f t="shared" si="5"/>
        <v>0.52196614101958982</v>
      </c>
    </row>
    <row r="18" spans="1:29" s="22" customFormat="1" ht="30" x14ac:dyDescent="0.25">
      <c r="A18" s="23">
        <v>13</v>
      </c>
      <c r="B18" s="61" t="s">
        <v>53</v>
      </c>
      <c r="C18" s="55" t="s">
        <v>54</v>
      </c>
      <c r="D18" s="12">
        <v>1</v>
      </c>
      <c r="E18" s="13">
        <v>607.78999999999598</v>
      </c>
      <c r="F18" s="14">
        <v>0.16539999999999999</v>
      </c>
      <c r="G18" s="15">
        <f t="shared" si="0"/>
        <v>507.26153399999663</v>
      </c>
      <c r="H18" s="15">
        <v>591.88999999999862</v>
      </c>
      <c r="I18" s="14">
        <v>0.2432</v>
      </c>
      <c r="J18" s="15">
        <f t="shared" si="1"/>
        <v>447.94235199999895</v>
      </c>
      <c r="K18" s="15">
        <v>587.28999999999849</v>
      </c>
      <c r="L18" s="14">
        <v>0.21970000000000001</v>
      </c>
      <c r="M18" s="15">
        <f t="shared" si="6"/>
        <v>458.2623869999988</v>
      </c>
      <c r="N18" s="15">
        <f t="shared" si="2"/>
        <v>1413.4662729999943</v>
      </c>
      <c r="O18" s="16">
        <f t="shared" si="7"/>
        <v>2.9382512778150975E-3</v>
      </c>
      <c r="P18" s="17">
        <v>47014</v>
      </c>
      <c r="Q18" s="17">
        <f t="shared" si="8"/>
        <v>11753.5</v>
      </c>
      <c r="R18" s="18">
        <f t="shared" si="9"/>
        <v>9402.8000000000011</v>
      </c>
      <c r="S18" s="18">
        <f t="shared" si="3"/>
        <v>2350.7000000000003</v>
      </c>
      <c r="T18" s="12">
        <f t="shared" si="10"/>
        <v>7059.1188863915568</v>
      </c>
      <c r="U18" s="19">
        <v>0</v>
      </c>
      <c r="V18" s="19">
        <v>0</v>
      </c>
      <c r="W18" s="19">
        <v>1</v>
      </c>
      <c r="X18" s="19">
        <v>0</v>
      </c>
      <c r="Y18" s="19">
        <v>1</v>
      </c>
      <c r="Z18" s="19">
        <f t="shared" si="11"/>
        <v>2</v>
      </c>
      <c r="AA18" s="12">
        <f t="shared" si="12"/>
        <v>940.2800000000002</v>
      </c>
      <c r="AB18" s="20">
        <f t="shared" si="4"/>
        <v>7999.3988863915565</v>
      </c>
      <c r="AC18" s="21">
        <f t="shared" si="5"/>
        <v>0.68059717415166177</v>
      </c>
    </row>
    <row r="19" spans="1:29" s="22" customFormat="1" x14ac:dyDescent="0.25">
      <c r="A19" s="23">
        <v>14</v>
      </c>
      <c r="B19" s="61" t="s">
        <v>146</v>
      </c>
      <c r="C19" s="55" t="s">
        <v>147</v>
      </c>
      <c r="D19" s="12">
        <v>1</v>
      </c>
      <c r="E19" s="13">
        <v>673.77999999999736</v>
      </c>
      <c r="F19" s="14">
        <v>5.6000000000000001E-2</v>
      </c>
      <c r="G19" s="15">
        <f t="shared" si="0"/>
        <v>636.04831999999749</v>
      </c>
      <c r="H19" s="15">
        <v>556.89999999999907</v>
      </c>
      <c r="I19" s="14">
        <v>4.2299999999999997E-2</v>
      </c>
      <c r="J19" s="15">
        <f t="shared" si="1"/>
        <v>533.34312999999906</v>
      </c>
      <c r="K19" s="15">
        <v>707.37999999999693</v>
      </c>
      <c r="L19" s="14">
        <v>0</v>
      </c>
      <c r="M19" s="15">
        <f t="shared" si="6"/>
        <v>707.37999999999693</v>
      </c>
      <c r="N19" s="15">
        <f t="shared" si="2"/>
        <v>1876.7714499999934</v>
      </c>
      <c r="O19" s="16">
        <f t="shared" si="7"/>
        <v>3.9013496228851269E-3</v>
      </c>
      <c r="P19" s="17">
        <v>45718</v>
      </c>
      <c r="Q19" s="17">
        <f t="shared" si="8"/>
        <v>11429.5</v>
      </c>
      <c r="R19" s="18">
        <f t="shared" si="9"/>
        <v>9143.6</v>
      </c>
      <c r="S19" s="18">
        <f t="shared" si="3"/>
        <v>2285.9</v>
      </c>
      <c r="T19" s="12">
        <f t="shared" si="10"/>
        <v>9372.9528897895907</v>
      </c>
      <c r="U19" s="19">
        <v>0</v>
      </c>
      <c r="V19" s="19">
        <v>1</v>
      </c>
      <c r="W19" s="19">
        <v>1</v>
      </c>
      <c r="X19" s="19">
        <v>1</v>
      </c>
      <c r="Y19" s="19">
        <v>1</v>
      </c>
      <c r="Z19" s="19">
        <f t="shared" si="11"/>
        <v>4</v>
      </c>
      <c r="AA19" s="12">
        <f t="shared" si="12"/>
        <v>1828.7200000000003</v>
      </c>
      <c r="AB19" s="20">
        <f t="shared" si="4"/>
        <v>11201.672889789592</v>
      </c>
      <c r="AC19" s="21">
        <f t="shared" si="5"/>
        <v>0.98006674743336031</v>
      </c>
    </row>
    <row r="20" spans="1:29" s="22" customFormat="1" x14ac:dyDescent="0.25">
      <c r="A20" s="23">
        <v>15</v>
      </c>
      <c r="B20" s="61" t="s">
        <v>143</v>
      </c>
      <c r="C20" s="55" t="s">
        <v>144</v>
      </c>
      <c r="D20" s="12">
        <v>1</v>
      </c>
      <c r="E20" s="13">
        <v>1114.400000000001</v>
      </c>
      <c r="F20" s="14">
        <v>3.5000000000000003E-2</v>
      </c>
      <c r="G20" s="15">
        <f t="shared" si="0"/>
        <v>1075.3960000000009</v>
      </c>
      <c r="H20" s="15">
        <v>908.42999999999893</v>
      </c>
      <c r="I20" s="14">
        <v>4.2200000000000001E-2</v>
      </c>
      <c r="J20" s="15">
        <f t="shared" si="1"/>
        <v>870.09425399999895</v>
      </c>
      <c r="K20" s="15">
        <v>906.80999999999926</v>
      </c>
      <c r="L20" s="14">
        <v>5.4699999999999999E-2</v>
      </c>
      <c r="M20" s="15">
        <f t="shared" si="6"/>
        <v>857.20749299999932</v>
      </c>
      <c r="N20" s="15">
        <f t="shared" si="2"/>
        <v>2802.6977469999993</v>
      </c>
      <c r="O20" s="16">
        <f t="shared" si="7"/>
        <v>5.8261243255376041E-3</v>
      </c>
      <c r="P20" s="17">
        <v>83633</v>
      </c>
      <c r="Q20" s="17">
        <f t="shared" si="8"/>
        <v>20908.25</v>
      </c>
      <c r="R20" s="18">
        <f t="shared" si="9"/>
        <v>16726.600000000002</v>
      </c>
      <c r="S20" s="18">
        <f t="shared" si="3"/>
        <v>4181.6500000000005</v>
      </c>
      <c r="T20" s="12">
        <f t="shared" si="10"/>
        <v>13997.204586072809</v>
      </c>
      <c r="U20" s="19">
        <v>1</v>
      </c>
      <c r="V20" s="19">
        <v>0</v>
      </c>
      <c r="W20" s="19">
        <v>0</v>
      </c>
      <c r="X20" s="19">
        <v>0</v>
      </c>
      <c r="Y20" s="19">
        <v>1</v>
      </c>
      <c r="Z20" s="19">
        <f t="shared" si="11"/>
        <v>2</v>
      </c>
      <c r="AA20" s="12">
        <f t="shared" si="12"/>
        <v>1672.6600000000003</v>
      </c>
      <c r="AB20" s="20">
        <f t="shared" si="4"/>
        <v>15669.864586072808</v>
      </c>
      <c r="AC20" s="21">
        <f t="shared" si="5"/>
        <v>0.7494584475540903</v>
      </c>
    </row>
    <row r="21" spans="1:29" s="22" customFormat="1" x14ac:dyDescent="0.25">
      <c r="A21" s="23">
        <v>16</v>
      </c>
      <c r="B21" s="61" t="s">
        <v>55</v>
      </c>
      <c r="C21" s="55" t="s">
        <v>56</v>
      </c>
      <c r="D21" s="12">
        <v>1</v>
      </c>
      <c r="E21" s="13">
        <v>1428.5899999999858</v>
      </c>
      <c r="F21" s="14">
        <v>6.1999999999999998E-3</v>
      </c>
      <c r="G21" s="15">
        <f t="shared" si="0"/>
        <v>1419.7327419999858</v>
      </c>
      <c r="H21" s="15">
        <v>1196.1699999999953</v>
      </c>
      <c r="I21" s="14">
        <v>2.9100000000000001E-2</v>
      </c>
      <c r="J21" s="15">
        <f t="shared" si="1"/>
        <v>1161.3614529999954</v>
      </c>
      <c r="K21" s="15">
        <v>1213.0499999999975</v>
      </c>
      <c r="L21" s="14">
        <v>7.6899999999999996E-2</v>
      </c>
      <c r="M21" s="15">
        <f t="shared" si="6"/>
        <v>1119.7664549999977</v>
      </c>
      <c r="N21" s="15">
        <f t="shared" si="2"/>
        <v>3700.8606499999792</v>
      </c>
      <c r="O21" s="16">
        <f t="shared" si="7"/>
        <v>7.6931857106137648E-3</v>
      </c>
      <c r="P21" s="17">
        <v>85838</v>
      </c>
      <c r="Q21" s="17">
        <f t="shared" si="8"/>
        <v>21459.5</v>
      </c>
      <c r="R21" s="18">
        <f t="shared" si="9"/>
        <v>17167.600000000002</v>
      </c>
      <c r="S21" s="18">
        <f t="shared" si="3"/>
        <v>4291.9000000000005</v>
      </c>
      <c r="T21" s="12">
        <f t="shared" si="10"/>
        <v>18482.800622380531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f t="shared" si="11"/>
        <v>5</v>
      </c>
      <c r="AA21" s="12">
        <f t="shared" si="12"/>
        <v>4291.9000000000005</v>
      </c>
      <c r="AB21" s="20">
        <f t="shared" si="4"/>
        <v>22774.700622380533</v>
      </c>
      <c r="AC21" s="21">
        <f t="shared" si="5"/>
        <v>1.0612875706507856</v>
      </c>
    </row>
    <row r="22" spans="1:29" s="22" customFormat="1" x14ac:dyDescent="0.25">
      <c r="A22" s="23">
        <v>17</v>
      </c>
      <c r="B22" s="61" t="s">
        <v>57</v>
      </c>
      <c r="C22" s="55" t="s">
        <v>58</v>
      </c>
      <c r="D22" s="12">
        <v>1</v>
      </c>
      <c r="E22" s="13">
        <v>241.72999999999985</v>
      </c>
      <c r="F22" s="14">
        <v>7.2400000000000006E-2</v>
      </c>
      <c r="G22" s="15">
        <f t="shared" si="0"/>
        <v>224.22874799999985</v>
      </c>
      <c r="H22" s="15">
        <v>247.5299999999998</v>
      </c>
      <c r="I22" s="14">
        <v>4.6100000000000002E-2</v>
      </c>
      <c r="J22" s="15">
        <f t="shared" si="1"/>
        <v>236.1188669999998</v>
      </c>
      <c r="K22" s="15">
        <v>226.81</v>
      </c>
      <c r="L22" s="14">
        <v>4.5199999999999997E-2</v>
      </c>
      <c r="M22" s="15">
        <f t="shared" si="6"/>
        <v>216.558188</v>
      </c>
      <c r="N22" s="15">
        <f t="shared" si="2"/>
        <v>676.90580299999965</v>
      </c>
      <c r="O22" s="16">
        <f t="shared" si="7"/>
        <v>1.4071218950303256E-3</v>
      </c>
      <c r="P22" s="17">
        <v>29303</v>
      </c>
      <c r="Q22" s="17">
        <f t="shared" si="8"/>
        <v>7325.75</v>
      </c>
      <c r="R22" s="18">
        <f t="shared" si="9"/>
        <v>5860.6</v>
      </c>
      <c r="S22" s="18">
        <f t="shared" si="3"/>
        <v>1465.15</v>
      </c>
      <c r="T22" s="12">
        <f t="shared" si="10"/>
        <v>3380.5960775587314</v>
      </c>
      <c r="U22" s="19">
        <v>0</v>
      </c>
      <c r="V22" s="19">
        <v>0</v>
      </c>
      <c r="W22" s="19">
        <v>1</v>
      </c>
      <c r="X22" s="19">
        <v>0</v>
      </c>
      <c r="Y22" s="19">
        <v>1</v>
      </c>
      <c r="Z22" s="19">
        <f t="shared" si="11"/>
        <v>2</v>
      </c>
      <c r="AA22" s="12">
        <f t="shared" si="12"/>
        <v>586.06000000000006</v>
      </c>
      <c r="AB22" s="20">
        <f t="shared" si="4"/>
        <v>3966.6560775587313</v>
      </c>
      <c r="AC22" s="21">
        <f t="shared" si="5"/>
        <v>0.54146757363529074</v>
      </c>
    </row>
    <row r="23" spans="1:29" s="22" customFormat="1" x14ac:dyDescent="0.25">
      <c r="A23" s="23">
        <v>18</v>
      </c>
      <c r="B23" s="61" t="s">
        <v>59</v>
      </c>
      <c r="C23" s="55" t="s">
        <v>60</v>
      </c>
      <c r="D23" s="12">
        <v>1</v>
      </c>
      <c r="E23" s="13">
        <v>1202.0199999999991</v>
      </c>
      <c r="F23" s="14">
        <v>9.4000000000000004E-3</v>
      </c>
      <c r="G23" s="15">
        <f t="shared" si="0"/>
        <v>1190.7210119999991</v>
      </c>
      <c r="H23" s="15">
        <v>1067.4399999999991</v>
      </c>
      <c r="I23" s="14">
        <v>1.9699999999999999E-2</v>
      </c>
      <c r="J23" s="15">
        <f t="shared" si="1"/>
        <v>1046.4114319999992</v>
      </c>
      <c r="K23" s="15">
        <v>1161.4700000000009</v>
      </c>
      <c r="L23" s="14">
        <v>0</v>
      </c>
      <c r="M23" s="15">
        <f t="shared" si="6"/>
        <v>1161.4700000000009</v>
      </c>
      <c r="N23" s="15">
        <f t="shared" si="2"/>
        <v>3398.6024439999992</v>
      </c>
      <c r="O23" s="16">
        <f t="shared" si="7"/>
        <v>7.0648646979555845E-3</v>
      </c>
      <c r="P23" s="17">
        <v>57884</v>
      </c>
      <c r="Q23" s="17">
        <f t="shared" si="8"/>
        <v>14471</v>
      </c>
      <c r="R23" s="18">
        <f t="shared" si="9"/>
        <v>11576.800000000001</v>
      </c>
      <c r="S23" s="18">
        <f t="shared" si="3"/>
        <v>2894.2000000000003</v>
      </c>
      <c r="T23" s="12">
        <f t="shared" si="10"/>
        <v>16973.265763785927</v>
      </c>
      <c r="U23" s="19">
        <v>1</v>
      </c>
      <c r="V23" s="19">
        <v>0</v>
      </c>
      <c r="W23" s="19">
        <v>0</v>
      </c>
      <c r="X23" s="19">
        <v>1</v>
      </c>
      <c r="Y23" s="19">
        <v>1</v>
      </c>
      <c r="Z23" s="19">
        <f t="shared" si="11"/>
        <v>3</v>
      </c>
      <c r="AA23" s="12">
        <f t="shared" si="12"/>
        <v>1736.5200000000004</v>
      </c>
      <c r="AB23" s="20">
        <f t="shared" si="4"/>
        <v>18709.785763785927</v>
      </c>
      <c r="AC23" s="21">
        <f t="shared" si="5"/>
        <v>1.2929158844437791</v>
      </c>
    </row>
    <row r="24" spans="1:29" s="22" customFormat="1" x14ac:dyDescent="0.25">
      <c r="A24" s="23">
        <v>19</v>
      </c>
      <c r="B24" s="61" t="s">
        <v>61</v>
      </c>
      <c r="C24" s="55" t="s">
        <v>62</v>
      </c>
      <c r="D24" s="12">
        <v>1</v>
      </c>
      <c r="E24" s="13">
        <v>1051.47999999999</v>
      </c>
      <c r="F24" s="65">
        <v>2.4299999999999999E-2</v>
      </c>
      <c r="G24" s="15">
        <f t="shared" si="0"/>
        <v>1025.9290359999902</v>
      </c>
      <c r="H24" s="15">
        <v>668.10999999999456</v>
      </c>
      <c r="I24" s="65">
        <v>4.6600000000000003E-2</v>
      </c>
      <c r="J24" s="15">
        <f t="shared" si="1"/>
        <v>636.97607399999481</v>
      </c>
      <c r="K24" s="15">
        <v>767.19999999999561</v>
      </c>
      <c r="L24" s="14">
        <v>3.9300000000000002E-2</v>
      </c>
      <c r="M24" s="15">
        <f t="shared" si="6"/>
        <v>737.04903999999578</v>
      </c>
      <c r="N24" s="15">
        <f t="shared" si="2"/>
        <v>2399.9541499999809</v>
      </c>
      <c r="O24" s="16">
        <f t="shared" si="7"/>
        <v>4.9889187189223567E-3</v>
      </c>
      <c r="P24" s="17">
        <v>39381</v>
      </c>
      <c r="Q24" s="17">
        <f t="shared" si="8"/>
        <v>9845.25</v>
      </c>
      <c r="R24" s="18">
        <f t="shared" si="9"/>
        <v>7876.2000000000007</v>
      </c>
      <c r="S24" s="18">
        <f t="shared" si="3"/>
        <v>1969.0500000000002</v>
      </c>
      <c r="T24" s="12">
        <f t="shared" si="10"/>
        <v>11985.826609630556</v>
      </c>
      <c r="U24" s="19">
        <v>0</v>
      </c>
      <c r="V24" s="19">
        <v>1</v>
      </c>
      <c r="W24" s="19">
        <v>1</v>
      </c>
      <c r="X24" s="19">
        <v>1</v>
      </c>
      <c r="Y24" s="19">
        <v>1</v>
      </c>
      <c r="Z24" s="19">
        <f t="shared" si="11"/>
        <v>4</v>
      </c>
      <c r="AA24" s="12">
        <f t="shared" si="12"/>
        <v>1575.2400000000002</v>
      </c>
      <c r="AB24" s="20">
        <f t="shared" si="4"/>
        <v>13561.066609630556</v>
      </c>
      <c r="AC24" s="21">
        <f t="shared" si="5"/>
        <v>1.3774222706005999</v>
      </c>
    </row>
    <row r="25" spans="1:29" s="22" customFormat="1" x14ac:dyDescent="0.25">
      <c r="A25" s="23">
        <v>20</v>
      </c>
      <c r="B25" s="61" t="s">
        <v>63</v>
      </c>
      <c r="C25" s="56" t="s">
        <v>64</v>
      </c>
      <c r="D25" s="12">
        <v>2</v>
      </c>
      <c r="E25" s="13">
        <v>2954.1000000000199</v>
      </c>
      <c r="F25" s="14">
        <v>5.4600000000000003E-2</v>
      </c>
      <c r="G25" s="15">
        <f t="shared" si="0"/>
        <v>2792.8061400000188</v>
      </c>
      <c r="H25" s="15">
        <v>2558.8500000000054</v>
      </c>
      <c r="I25" s="14">
        <v>5.3100000000000001E-2</v>
      </c>
      <c r="J25" s="15">
        <f t="shared" si="1"/>
        <v>2422.9750650000051</v>
      </c>
      <c r="K25" s="15">
        <v>2129.5600000000131</v>
      </c>
      <c r="L25" s="14">
        <v>5.6099999999999997E-2</v>
      </c>
      <c r="M25" s="15">
        <f t="shared" si="6"/>
        <v>2010.0916840000123</v>
      </c>
      <c r="N25" s="15">
        <f t="shared" si="2"/>
        <v>7225.8728890000366</v>
      </c>
      <c r="O25" s="16">
        <f t="shared" si="7"/>
        <v>1.5020825508889883E-2</v>
      </c>
      <c r="P25" s="17">
        <v>167639</v>
      </c>
      <c r="Q25" s="17">
        <f t="shared" si="8"/>
        <v>41909.75</v>
      </c>
      <c r="R25" s="18">
        <f t="shared" si="9"/>
        <v>33527.800000000003</v>
      </c>
      <c r="S25" s="18">
        <f t="shared" si="3"/>
        <v>8381.9500000000007</v>
      </c>
      <c r="T25" s="12">
        <f t="shared" si="10"/>
        <v>36087.380898833151</v>
      </c>
      <c r="U25" s="19">
        <v>0</v>
      </c>
      <c r="V25" s="19">
        <v>0</v>
      </c>
      <c r="W25" s="19">
        <v>0</v>
      </c>
      <c r="X25" s="19">
        <v>1</v>
      </c>
      <c r="Y25" s="19">
        <v>0</v>
      </c>
      <c r="Z25" s="19">
        <f t="shared" si="11"/>
        <v>1</v>
      </c>
      <c r="AA25" s="12">
        <f t="shared" si="12"/>
        <v>1676.3900000000003</v>
      </c>
      <c r="AB25" s="20">
        <f t="shared" si="4"/>
        <v>37763.770898833151</v>
      </c>
      <c r="AC25" s="21">
        <f t="shared" si="5"/>
        <v>0.90107363796808981</v>
      </c>
    </row>
    <row r="26" spans="1:29" s="22" customFormat="1" x14ac:dyDescent="0.25">
      <c r="A26" s="23">
        <v>21</v>
      </c>
      <c r="B26" s="61" t="s">
        <v>65</v>
      </c>
      <c r="C26" s="56" t="s">
        <v>66</v>
      </c>
      <c r="D26" s="12">
        <v>2</v>
      </c>
      <c r="E26" s="13">
        <v>2721.6199999999931</v>
      </c>
      <c r="F26" s="14">
        <v>0.16669999999999999</v>
      </c>
      <c r="G26" s="15">
        <f t="shared" si="0"/>
        <v>2267.9259459999944</v>
      </c>
      <c r="H26" s="15">
        <v>2164.1300000000024</v>
      </c>
      <c r="I26" s="14">
        <v>0.18390000000000001</v>
      </c>
      <c r="J26" s="15">
        <f t="shared" si="1"/>
        <v>1766.146493000002</v>
      </c>
      <c r="K26" s="15">
        <v>2676.5899999999529</v>
      </c>
      <c r="L26" s="14">
        <v>0.20119999999999999</v>
      </c>
      <c r="M26" s="15">
        <f t="shared" si="6"/>
        <v>2138.0600919999624</v>
      </c>
      <c r="N26" s="15">
        <f t="shared" si="2"/>
        <v>6172.1325309999593</v>
      </c>
      <c r="O26" s="16">
        <f t="shared" si="7"/>
        <v>1.2830356579760312E-2</v>
      </c>
      <c r="P26" s="17">
        <v>164609</v>
      </c>
      <c r="Q26" s="17">
        <f t="shared" si="8"/>
        <v>41152.25</v>
      </c>
      <c r="R26" s="18">
        <f t="shared" si="9"/>
        <v>32921.800000000003</v>
      </c>
      <c r="S26" s="18">
        <f t="shared" si="3"/>
        <v>8230.4500000000007</v>
      </c>
      <c r="T26" s="12">
        <f t="shared" si="10"/>
        <v>30824.801518906643</v>
      </c>
      <c r="U26" s="19">
        <v>1</v>
      </c>
      <c r="V26" s="19">
        <v>0</v>
      </c>
      <c r="W26" s="19">
        <v>1</v>
      </c>
      <c r="X26" s="19">
        <v>1</v>
      </c>
      <c r="Y26" s="19">
        <v>0</v>
      </c>
      <c r="Z26" s="19">
        <f t="shared" si="11"/>
        <v>3</v>
      </c>
      <c r="AA26" s="12">
        <f t="shared" si="12"/>
        <v>4938.2700000000013</v>
      </c>
      <c r="AB26" s="20">
        <f t="shared" si="4"/>
        <v>35763.071518906647</v>
      </c>
      <c r="AC26" s="21">
        <f t="shared" si="5"/>
        <v>0.8690429203483806</v>
      </c>
    </row>
    <row r="27" spans="1:29" s="22" customFormat="1" x14ac:dyDescent="0.25">
      <c r="A27" s="23">
        <v>22</v>
      </c>
      <c r="B27" s="61" t="s">
        <v>67</v>
      </c>
      <c r="C27" s="56" t="s">
        <v>68</v>
      </c>
      <c r="D27" s="12">
        <v>2</v>
      </c>
      <c r="E27" s="13">
        <v>2977.2900000000136</v>
      </c>
      <c r="F27" s="14">
        <v>9.1999999999999998E-3</v>
      </c>
      <c r="G27" s="15">
        <f t="shared" si="0"/>
        <v>2949.8989320000137</v>
      </c>
      <c r="H27" s="15">
        <v>2490.3800000000087</v>
      </c>
      <c r="I27" s="14">
        <v>9.4000000000000004E-3</v>
      </c>
      <c r="J27" s="15">
        <f t="shared" si="1"/>
        <v>2466.9704280000087</v>
      </c>
      <c r="K27" s="15">
        <v>2489.2000000000085</v>
      </c>
      <c r="L27" s="14">
        <v>0</v>
      </c>
      <c r="M27" s="15">
        <f t="shared" si="6"/>
        <v>2489.2000000000085</v>
      </c>
      <c r="N27" s="15">
        <f t="shared" si="2"/>
        <v>7906.0693600000304</v>
      </c>
      <c r="O27" s="16">
        <f t="shared" si="7"/>
        <v>1.6434787899261727E-2</v>
      </c>
      <c r="P27" s="17">
        <v>164274</v>
      </c>
      <c r="Q27" s="17">
        <f t="shared" si="8"/>
        <v>41068.5</v>
      </c>
      <c r="R27" s="18">
        <f t="shared" si="9"/>
        <v>32854.800000000003</v>
      </c>
      <c r="S27" s="18">
        <f t="shared" si="3"/>
        <v>8213.7000000000007</v>
      </c>
      <c r="T27" s="12">
        <f t="shared" si="10"/>
        <v>39484.41119705305</v>
      </c>
      <c r="U27" s="19">
        <v>1</v>
      </c>
      <c r="V27" s="19">
        <v>0</v>
      </c>
      <c r="W27" s="19">
        <v>1</v>
      </c>
      <c r="X27" s="19">
        <v>1</v>
      </c>
      <c r="Y27" s="19">
        <v>1</v>
      </c>
      <c r="Z27" s="19">
        <f t="shared" si="11"/>
        <v>4</v>
      </c>
      <c r="AA27" s="12">
        <f t="shared" si="12"/>
        <v>6570.9600000000009</v>
      </c>
      <c r="AB27" s="20">
        <f t="shared" si="4"/>
        <v>46055.371197053049</v>
      </c>
      <c r="AC27" s="21">
        <f t="shared" si="5"/>
        <v>1.1214281309775875</v>
      </c>
    </row>
    <row r="28" spans="1:29" s="22" customFormat="1" ht="30" x14ac:dyDescent="0.25">
      <c r="A28" s="23">
        <v>23</v>
      </c>
      <c r="B28" s="61" t="s">
        <v>69</v>
      </c>
      <c r="C28" s="56" t="s">
        <v>70</v>
      </c>
      <c r="D28" s="12">
        <v>2</v>
      </c>
      <c r="E28" s="13">
        <v>2943.9999999999632</v>
      </c>
      <c r="F28" s="14">
        <v>0</v>
      </c>
      <c r="G28" s="15">
        <f t="shared" si="0"/>
        <v>2943.9999999999632</v>
      </c>
      <c r="H28" s="15">
        <v>2600.5299999999606</v>
      </c>
      <c r="I28" s="14">
        <v>0</v>
      </c>
      <c r="J28" s="15">
        <f t="shared" si="1"/>
        <v>2600.5299999999606</v>
      </c>
      <c r="K28" s="15">
        <v>2566.8199999999606</v>
      </c>
      <c r="L28" s="14">
        <v>0</v>
      </c>
      <c r="M28" s="15">
        <f t="shared" si="6"/>
        <v>2566.8199999999606</v>
      </c>
      <c r="N28" s="15">
        <f t="shared" si="2"/>
        <v>8111.3499999998849</v>
      </c>
      <c r="O28" s="16">
        <f t="shared" si="7"/>
        <v>1.6861516229687391E-2</v>
      </c>
      <c r="P28" s="17">
        <v>141914</v>
      </c>
      <c r="Q28" s="17">
        <f t="shared" si="8"/>
        <v>35478.5</v>
      </c>
      <c r="R28" s="18">
        <f t="shared" si="9"/>
        <v>28382.800000000003</v>
      </c>
      <c r="S28" s="18">
        <f t="shared" si="3"/>
        <v>7095.7000000000007</v>
      </c>
      <c r="T28" s="12">
        <f t="shared" si="10"/>
        <v>40509.621681741795</v>
      </c>
      <c r="U28" s="19">
        <v>0</v>
      </c>
      <c r="V28" s="19">
        <v>1</v>
      </c>
      <c r="W28" s="19">
        <v>1</v>
      </c>
      <c r="X28" s="19">
        <v>1</v>
      </c>
      <c r="Y28" s="19">
        <v>1</v>
      </c>
      <c r="Z28" s="19">
        <f t="shared" si="11"/>
        <v>4</v>
      </c>
      <c r="AA28" s="12">
        <f t="shared" si="12"/>
        <v>5676.5600000000013</v>
      </c>
      <c r="AB28" s="20">
        <f t="shared" si="4"/>
        <v>46186.1816817418</v>
      </c>
      <c r="AC28" s="21">
        <f t="shared" si="5"/>
        <v>1.3018076210026297</v>
      </c>
    </row>
    <row r="29" spans="1:29" s="22" customFormat="1" x14ac:dyDescent="0.25">
      <c r="A29" s="23">
        <v>24</v>
      </c>
      <c r="B29" s="61" t="s">
        <v>71</v>
      </c>
      <c r="C29" s="56" t="s">
        <v>72</v>
      </c>
      <c r="D29" s="12">
        <v>2</v>
      </c>
      <c r="E29" s="13">
        <v>2242.7899999999986</v>
      </c>
      <c r="F29" s="14">
        <v>6.7999999999999996E-3</v>
      </c>
      <c r="G29" s="15">
        <f t="shared" si="0"/>
        <v>2227.5390279999983</v>
      </c>
      <c r="H29" s="15">
        <v>1813.2700000000041</v>
      </c>
      <c r="I29" s="14">
        <v>1.01E-2</v>
      </c>
      <c r="J29" s="15">
        <f t="shared" si="1"/>
        <v>1794.955973000004</v>
      </c>
      <c r="K29" s="15">
        <v>2005.1800000000048</v>
      </c>
      <c r="L29" s="14">
        <v>1.21E-2</v>
      </c>
      <c r="M29" s="15">
        <f t="shared" si="6"/>
        <v>1980.9173220000048</v>
      </c>
      <c r="N29" s="15">
        <f t="shared" si="2"/>
        <v>6003.4123230000068</v>
      </c>
      <c r="O29" s="16">
        <f t="shared" si="7"/>
        <v>1.2479628461078775E-2</v>
      </c>
      <c r="P29" s="17">
        <v>150534</v>
      </c>
      <c r="Q29" s="17">
        <f t="shared" si="8"/>
        <v>37633.5</v>
      </c>
      <c r="R29" s="18">
        <f t="shared" si="9"/>
        <v>30106.800000000003</v>
      </c>
      <c r="S29" s="18">
        <f t="shared" si="3"/>
        <v>7526.7000000000007</v>
      </c>
      <c r="T29" s="12">
        <f t="shared" si="10"/>
        <v>29982.180771911015</v>
      </c>
      <c r="U29" s="19">
        <v>1</v>
      </c>
      <c r="V29" s="19">
        <v>1</v>
      </c>
      <c r="W29" s="19">
        <v>1</v>
      </c>
      <c r="X29" s="19">
        <v>1</v>
      </c>
      <c r="Y29" s="19">
        <v>0</v>
      </c>
      <c r="Z29" s="19">
        <f t="shared" si="11"/>
        <v>4</v>
      </c>
      <c r="AA29" s="12">
        <f t="shared" si="12"/>
        <v>6021.3600000000006</v>
      </c>
      <c r="AB29" s="20">
        <f t="shared" si="4"/>
        <v>36003.540771911015</v>
      </c>
      <c r="AC29" s="21">
        <f t="shared" si="5"/>
        <v>0.95668860913577036</v>
      </c>
    </row>
    <row r="30" spans="1:29" s="22" customFormat="1" x14ac:dyDescent="0.25">
      <c r="A30" s="23">
        <v>25</v>
      </c>
      <c r="B30" s="61" t="s">
        <v>138</v>
      </c>
      <c r="C30" s="56" t="s">
        <v>137</v>
      </c>
      <c r="D30" s="12">
        <v>2</v>
      </c>
      <c r="E30" s="13">
        <v>1943.0299999999829</v>
      </c>
      <c r="F30" s="63">
        <v>7.3899999999999993E-2</v>
      </c>
      <c r="G30" s="15">
        <f t="shared" si="0"/>
        <v>1799.4400829999843</v>
      </c>
      <c r="H30" s="15">
        <v>1852.869999999984</v>
      </c>
      <c r="I30" s="14">
        <v>2.0500000000000001E-2</v>
      </c>
      <c r="J30" s="15">
        <f t="shared" si="1"/>
        <v>1814.8861649999844</v>
      </c>
      <c r="K30" s="15">
        <v>1876.289999999979</v>
      </c>
      <c r="L30" s="14">
        <v>4.0800000000000003E-2</v>
      </c>
      <c r="M30" s="15">
        <f t="shared" si="6"/>
        <v>1799.7373679999801</v>
      </c>
      <c r="N30" s="15">
        <f t="shared" si="2"/>
        <v>5414.0636159999485</v>
      </c>
      <c r="O30" s="16">
        <f t="shared" si="7"/>
        <v>1.1254516391198066E-2</v>
      </c>
      <c r="P30" s="17">
        <v>121950</v>
      </c>
      <c r="Q30" s="17">
        <f t="shared" si="8"/>
        <v>30487.5</v>
      </c>
      <c r="R30" s="18">
        <f t="shared" si="9"/>
        <v>24390</v>
      </c>
      <c r="S30" s="18">
        <f t="shared" si="3"/>
        <v>6097.5</v>
      </c>
      <c r="T30" s="12">
        <f t="shared" si="10"/>
        <v>27038.86145278456</v>
      </c>
      <c r="U30" s="19">
        <v>1</v>
      </c>
      <c r="V30" s="19">
        <v>1</v>
      </c>
      <c r="W30" s="19">
        <v>1</v>
      </c>
      <c r="X30" s="19">
        <v>1</v>
      </c>
      <c r="Y30" s="19">
        <v>1</v>
      </c>
      <c r="Z30" s="19">
        <f t="shared" si="11"/>
        <v>5</v>
      </c>
      <c r="AA30" s="12">
        <f t="shared" si="12"/>
        <v>6097.5</v>
      </c>
      <c r="AB30" s="20">
        <f t="shared" si="4"/>
        <v>33136.361452784564</v>
      </c>
      <c r="AC30" s="21">
        <f t="shared" si="5"/>
        <v>1.0868835244865787</v>
      </c>
    </row>
    <row r="31" spans="1:29" s="22" customFormat="1" x14ac:dyDescent="0.25">
      <c r="A31" s="23">
        <v>26</v>
      </c>
      <c r="B31" s="60" t="s">
        <v>135</v>
      </c>
      <c r="C31" s="56" t="s">
        <v>136</v>
      </c>
      <c r="D31" s="12">
        <v>2</v>
      </c>
      <c r="E31" s="13">
        <v>3434.3899999999467</v>
      </c>
      <c r="F31" s="64">
        <v>8.5599999999999996E-2</v>
      </c>
      <c r="G31" s="15">
        <f t="shared" si="0"/>
        <v>3140.4062159999512</v>
      </c>
      <c r="H31" s="15">
        <v>3170.6099999999324</v>
      </c>
      <c r="I31" s="14">
        <v>5.04E-2</v>
      </c>
      <c r="J31" s="15">
        <f t="shared" si="1"/>
        <v>3010.8112559999358</v>
      </c>
      <c r="K31" s="15">
        <v>2945.2699999999422</v>
      </c>
      <c r="L31" s="14">
        <v>9.5500000000000002E-2</v>
      </c>
      <c r="M31" s="15">
        <f t="shared" si="6"/>
        <v>2663.9967149999475</v>
      </c>
      <c r="N31" s="15">
        <f t="shared" si="2"/>
        <v>8815.2141869998341</v>
      </c>
      <c r="O31" s="16">
        <f t="shared" si="7"/>
        <v>1.8324678023050461E-2</v>
      </c>
      <c r="P31" s="17">
        <v>205550</v>
      </c>
      <c r="Q31" s="17">
        <f t="shared" si="8"/>
        <v>51387.5</v>
      </c>
      <c r="R31" s="18">
        <f t="shared" si="9"/>
        <v>41110</v>
      </c>
      <c r="S31" s="18">
        <f t="shared" si="3"/>
        <v>10277.5</v>
      </c>
      <c r="T31" s="12">
        <f t="shared" si="10"/>
        <v>44024.853046520184</v>
      </c>
      <c r="U31" s="19">
        <v>0</v>
      </c>
      <c r="V31" s="19">
        <v>1</v>
      </c>
      <c r="W31" s="19">
        <v>0</v>
      </c>
      <c r="X31" s="19">
        <v>0</v>
      </c>
      <c r="Y31" s="19">
        <v>1</v>
      </c>
      <c r="Z31" s="19">
        <f t="shared" si="11"/>
        <v>2</v>
      </c>
      <c r="AA31" s="12">
        <f t="shared" si="12"/>
        <v>4111</v>
      </c>
      <c r="AB31" s="20">
        <f t="shared" si="4"/>
        <v>48135.853046520184</v>
      </c>
      <c r="AC31" s="21">
        <f t="shared" si="5"/>
        <v>0.93672299774303447</v>
      </c>
    </row>
    <row r="32" spans="1:29" s="22" customFormat="1" x14ac:dyDescent="0.25">
      <c r="A32" s="23">
        <v>27</v>
      </c>
      <c r="B32" s="61" t="s">
        <v>73</v>
      </c>
      <c r="C32" s="55" t="s">
        <v>74</v>
      </c>
      <c r="D32" s="12">
        <v>2</v>
      </c>
      <c r="E32" s="13">
        <v>1425.8600000000069</v>
      </c>
      <c r="F32" s="14">
        <v>0.13569999999999999</v>
      </c>
      <c r="G32" s="15">
        <f t="shared" si="0"/>
        <v>1232.3707980000061</v>
      </c>
      <c r="H32" s="15">
        <v>1195.1200000000042</v>
      </c>
      <c r="I32" s="14">
        <v>9.4399999999999998E-2</v>
      </c>
      <c r="J32" s="15">
        <f t="shared" si="1"/>
        <v>1082.3006720000037</v>
      </c>
      <c r="K32" s="15">
        <v>1103.1300000000019</v>
      </c>
      <c r="L32" s="14">
        <v>0.12039999999999999</v>
      </c>
      <c r="M32" s="15">
        <f t="shared" si="6"/>
        <v>970.31314800000177</v>
      </c>
      <c r="N32" s="15">
        <f t="shared" si="2"/>
        <v>3284.9846180000113</v>
      </c>
      <c r="O32" s="16">
        <f t="shared" si="7"/>
        <v>6.8286809779730144E-3</v>
      </c>
      <c r="P32" s="17">
        <v>108385</v>
      </c>
      <c r="Q32" s="17">
        <f t="shared" si="8"/>
        <v>27096.25</v>
      </c>
      <c r="R32" s="18">
        <f t="shared" si="9"/>
        <v>21677</v>
      </c>
      <c r="S32" s="18">
        <f t="shared" si="3"/>
        <v>5419.25</v>
      </c>
      <c r="T32" s="12">
        <f t="shared" si="10"/>
        <v>16405.836772611641</v>
      </c>
      <c r="U32" s="19">
        <v>1</v>
      </c>
      <c r="V32" s="19">
        <v>1</v>
      </c>
      <c r="W32" s="19">
        <v>1</v>
      </c>
      <c r="X32" s="19">
        <v>1</v>
      </c>
      <c r="Y32" s="19">
        <v>0</v>
      </c>
      <c r="Z32" s="19">
        <f t="shared" si="11"/>
        <v>4</v>
      </c>
      <c r="AA32" s="12">
        <f t="shared" si="12"/>
        <v>4335.4000000000005</v>
      </c>
      <c r="AB32" s="20">
        <f t="shared" si="4"/>
        <v>20741.236772611643</v>
      </c>
      <c r="AC32" s="21">
        <f t="shared" si="5"/>
        <v>0.76546521281032032</v>
      </c>
    </row>
    <row r="33" spans="1:29" s="22" customFormat="1" x14ac:dyDescent="0.25">
      <c r="A33" s="23">
        <v>28</v>
      </c>
      <c r="B33" s="61" t="s">
        <v>75</v>
      </c>
      <c r="C33" s="55" t="s">
        <v>76</v>
      </c>
      <c r="D33" s="12">
        <v>2</v>
      </c>
      <c r="E33" s="13">
        <v>2222.9799999999555</v>
      </c>
      <c r="F33" s="14">
        <v>0.10290000000000001</v>
      </c>
      <c r="G33" s="15">
        <f t="shared" si="0"/>
        <v>1994.2353579999601</v>
      </c>
      <c r="H33" s="15">
        <v>1752.6599999999678</v>
      </c>
      <c r="I33" s="14">
        <v>2.0799999999999999E-2</v>
      </c>
      <c r="J33" s="15">
        <f t="shared" si="1"/>
        <v>1716.2046719999685</v>
      </c>
      <c r="K33" s="15">
        <v>1953.2099999999612</v>
      </c>
      <c r="L33" s="14">
        <v>0.125</v>
      </c>
      <c r="M33" s="15">
        <f t="shared" si="6"/>
        <v>1709.058749999966</v>
      </c>
      <c r="N33" s="15">
        <f t="shared" si="2"/>
        <v>5419.4987799998944</v>
      </c>
      <c r="O33" s="16">
        <f t="shared" si="7"/>
        <v>1.1265814770135739E-2</v>
      </c>
      <c r="P33" s="17">
        <v>135258</v>
      </c>
      <c r="Q33" s="17">
        <f t="shared" si="8"/>
        <v>33814.5</v>
      </c>
      <c r="R33" s="18">
        <f t="shared" si="9"/>
        <v>27051.600000000002</v>
      </c>
      <c r="S33" s="18">
        <f t="shared" si="3"/>
        <v>6762.9000000000005</v>
      </c>
      <c r="T33" s="12">
        <f t="shared" si="10"/>
        <v>27066.005693560262</v>
      </c>
      <c r="U33" s="19">
        <v>0</v>
      </c>
      <c r="V33" s="19">
        <v>1</v>
      </c>
      <c r="W33" s="19">
        <v>1</v>
      </c>
      <c r="X33" s="19">
        <v>1</v>
      </c>
      <c r="Y33" s="19">
        <v>1</v>
      </c>
      <c r="Z33" s="19">
        <f t="shared" si="11"/>
        <v>4</v>
      </c>
      <c r="AA33" s="12">
        <f t="shared" si="12"/>
        <v>5410.3200000000006</v>
      </c>
      <c r="AB33" s="20">
        <f t="shared" si="4"/>
        <v>32476.325693560262</v>
      </c>
      <c r="AC33" s="21">
        <f t="shared" si="5"/>
        <v>0.96042602119091702</v>
      </c>
    </row>
    <row r="34" spans="1:29" s="22" customFormat="1" x14ac:dyDescent="0.25">
      <c r="A34" s="23">
        <v>29</v>
      </c>
      <c r="B34" s="61" t="s">
        <v>77</v>
      </c>
      <c r="C34" s="55" t="s">
        <v>78</v>
      </c>
      <c r="D34" s="12">
        <v>2</v>
      </c>
      <c r="E34" s="13">
        <v>1710.5500000000075</v>
      </c>
      <c r="F34" s="14">
        <v>2.87E-2</v>
      </c>
      <c r="G34" s="15">
        <f t="shared" si="0"/>
        <v>1661.4572150000074</v>
      </c>
      <c r="H34" s="15">
        <v>1277.8299999999995</v>
      </c>
      <c r="I34" s="14" t="s">
        <v>158</v>
      </c>
      <c r="J34" s="15">
        <f t="shared" si="1"/>
        <v>1245.6286839999996</v>
      </c>
      <c r="K34" s="15">
        <v>1505.100000000007</v>
      </c>
      <c r="L34" s="14">
        <v>2.5100000000000001E-2</v>
      </c>
      <c r="M34" s="15">
        <f t="shared" si="6"/>
        <v>1467.3219900000067</v>
      </c>
      <c r="N34" s="15">
        <f t="shared" si="2"/>
        <v>4374.4078890000137</v>
      </c>
      <c r="O34" s="16">
        <f t="shared" si="7"/>
        <v>9.0933259710957275E-3</v>
      </c>
      <c r="P34" s="17">
        <v>115236</v>
      </c>
      <c r="Q34" s="17">
        <f t="shared" si="8"/>
        <v>28809</v>
      </c>
      <c r="R34" s="18">
        <f t="shared" si="9"/>
        <v>23047.200000000001</v>
      </c>
      <c r="S34" s="18">
        <f t="shared" si="3"/>
        <v>5761.8</v>
      </c>
      <c r="T34" s="12">
        <f t="shared" si="10"/>
        <v>21846.623393765505</v>
      </c>
      <c r="U34" s="19">
        <v>1</v>
      </c>
      <c r="V34" s="19">
        <v>0</v>
      </c>
      <c r="W34" s="19">
        <v>1</v>
      </c>
      <c r="X34" s="19">
        <v>0</v>
      </c>
      <c r="Y34" s="19">
        <v>0</v>
      </c>
      <c r="Z34" s="19">
        <f t="shared" si="11"/>
        <v>2</v>
      </c>
      <c r="AA34" s="12">
        <f t="shared" si="12"/>
        <v>2304.7200000000003</v>
      </c>
      <c r="AB34" s="20">
        <f t="shared" si="4"/>
        <v>24151.343393765506</v>
      </c>
      <c r="AC34" s="21">
        <f t="shared" si="5"/>
        <v>0.83832633530374212</v>
      </c>
    </row>
    <row r="35" spans="1:29" s="22" customFormat="1" x14ac:dyDescent="0.25">
      <c r="A35" s="23">
        <v>30</v>
      </c>
      <c r="B35" s="61" t="s">
        <v>79</v>
      </c>
      <c r="C35" s="55" t="s">
        <v>80</v>
      </c>
      <c r="D35" s="12">
        <v>2</v>
      </c>
      <c r="E35" s="13">
        <v>1331.3000000000011</v>
      </c>
      <c r="F35" s="14">
        <v>0.08</v>
      </c>
      <c r="G35" s="15">
        <f t="shared" si="0"/>
        <v>1224.796000000001</v>
      </c>
      <c r="H35" s="15">
        <v>1194.9799999999996</v>
      </c>
      <c r="I35" s="14">
        <v>0.11</v>
      </c>
      <c r="J35" s="15">
        <f t="shared" si="1"/>
        <v>1063.5321999999996</v>
      </c>
      <c r="K35" s="15">
        <v>1183.1900000000023</v>
      </c>
      <c r="L35" s="14">
        <v>8.0399999999999999E-2</v>
      </c>
      <c r="M35" s="15">
        <f t="shared" si="6"/>
        <v>1088.061524000002</v>
      </c>
      <c r="N35" s="15">
        <f t="shared" si="2"/>
        <v>3376.3897240000028</v>
      </c>
      <c r="O35" s="16">
        <f t="shared" si="7"/>
        <v>7.0186898764048634E-3</v>
      </c>
      <c r="P35" s="17">
        <v>95572</v>
      </c>
      <c r="Q35" s="17">
        <f t="shared" si="8"/>
        <v>23893</v>
      </c>
      <c r="R35" s="18">
        <f t="shared" si="9"/>
        <v>19114.400000000001</v>
      </c>
      <c r="S35" s="18">
        <f t="shared" si="3"/>
        <v>4778.6000000000004</v>
      </c>
      <c r="T35" s="12">
        <f t="shared" si="10"/>
        <v>16862.331223453886</v>
      </c>
      <c r="U35" s="19">
        <v>1</v>
      </c>
      <c r="V35" s="19">
        <v>0</v>
      </c>
      <c r="W35" s="19">
        <v>0</v>
      </c>
      <c r="X35" s="19">
        <v>0</v>
      </c>
      <c r="Y35" s="19">
        <v>1</v>
      </c>
      <c r="Z35" s="19">
        <f t="shared" si="11"/>
        <v>2</v>
      </c>
      <c r="AA35" s="12">
        <f t="shared" si="12"/>
        <v>1911.4400000000003</v>
      </c>
      <c r="AB35" s="20">
        <f t="shared" si="4"/>
        <v>18773.771223453885</v>
      </c>
      <c r="AC35" s="21">
        <f t="shared" si="5"/>
        <v>0.78574357441317055</v>
      </c>
    </row>
    <row r="36" spans="1:29" s="22" customFormat="1" x14ac:dyDescent="0.25">
      <c r="A36" s="23">
        <v>31</v>
      </c>
      <c r="B36" s="61" t="s">
        <v>81</v>
      </c>
      <c r="C36" s="55" t="s">
        <v>82</v>
      </c>
      <c r="D36" s="12">
        <v>2</v>
      </c>
      <c r="E36" s="13">
        <v>4500.8699999999917</v>
      </c>
      <c r="F36" s="14">
        <v>3.0999999999999999E-3</v>
      </c>
      <c r="G36" s="15">
        <f t="shared" si="0"/>
        <v>4486.917302999992</v>
      </c>
      <c r="H36" s="15">
        <v>4088.3600000000133</v>
      </c>
      <c r="I36" s="14">
        <v>3.8E-3</v>
      </c>
      <c r="J36" s="15">
        <f t="shared" si="1"/>
        <v>4072.8242320000131</v>
      </c>
      <c r="K36" s="15">
        <v>3595.7600000000239</v>
      </c>
      <c r="L36" s="14">
        <v>4.4000000000000003E-3</v>
      </c>
      <c r="M36" s="15">
        <f t="shared" si="6"/>
        <v>3579.9386560000239</v>
      </c>
      <c r="N36" s="15">
        <f t="shared" si="2"/>
        <v>12139.680191000029</v>
      </c>
      <c r="O36" s="16">
        <f t="shared" si="7"/>
        <v>2.5235431162970948E-2</v>
      </c>
      <c r="P36" s="17">
        <v>323374</v>
      </c>
      <c r="Q36" s="17">
        <f t="shared" si="8"/>
        <v>80843.5</v>
      </c>
      <c r="R36" s="18">
        <f t="shared" si="9"/>
        <v>64674.8</v>
      </c>
      <c r="S36" s="18">
        <f t="shared" si="3"/>
        <v>16168.7</v>
      </c>
      <c r="T36" s="12">
        <f t="shared" si="10"/>
        <v>60627.86735558854</v>
      </c>
      <c r="U36" s="19">
        <v>0</v>
      </c>
      <c r="V36" s="19">
        <v>0</v>
      </c>
      <c r="W36" s="19">
        <v>1</v>
      </c>
      <c r="X36" s="19">
        <v>0</v>
      </c>
      <c r="Y36" s="19">
        <v>0</v>
      </c>
      <c r="Z36" s="19">
        <f t="shared" si="11"/>
        <v>1</v>
      </c>
      <c r="AA36" s="12">
        <f t="shared" si="12"/>
        <v>3233.7400000000002</v>
      </c>
      <c r="AB36" s="20">
        <f t="shared" si="4"/>
        <v>63861.607355588538</v>
      </c>
      <c r="AC36" s="21">
        <f t="shared" si="5"/>
        <v>0.78994114994512288</v>
      </c>
    </row>
    <row r="37" spans="1:29" s="22" customFormat="1" x14ac:dyDescent="0.25">
      <c r="A37" s="23">
        <v>32</v>
      </c>
      <c r="B37" s="61" t="s">
        <v>83</v>
      </c>
      <c r="C37" s="55" t="s">
        <v>84</v>
      </c>
      <c r="D37" s="12">
        <v>2</v>
      </c>
      <c r="E37" s="13">
        <v>2785.7999999999579</v>
      </c>
      <c r="F37" s="14">
        <v>0.14180000000000001</v>
      </c>
      <c r="G37" s="15">
        <f t="shared" si="0"/>
        <v>2390.7735599999637</v>
      </c>
      <c r="H37" s="15">
        <v>2343.0999999999667</v>
      </c>
      <c r="I37" s="14">
        <v>0.1147</v>
      </c>
      <c r="J37" s="15">
        <f t="shared" si="1"/>
        <v>2074.3464299999705</v>
      </c>
      <c r="K37" s="15">
        <v>2372.74999999996</v>
      </c>
      <c r="L37" s="14">
        <v>0.1444</v>
      </c>
      <c r="M37" s="15">
        <f t="shared" si="6"/>
        <v>2030.1248999999659</v>
      </c>
      <c r="N37" s="15">
        <f t="shared" si="2"/>
        <v>6495.2448899998999</v>
      </c>
      <c r="O37" s="16">
        <f t="shared" si="7"/>
        <v>1.3502028284876002E-2</v>
      </c>
      <c r="P37" s="17">
        <v>145505</v>
      </c>
      <c r="Q37" s="17">
        <f t="shared" si="8"/>
        <v>36376.25</v>
      </c>
      <c r="R37" s="18">
        <f t="shared" si="9"/>
        <v>29101</v>
      </c>
      <c r="S37" s="18">
        <f t="shared" si="3"/>
        <v>7275.25</v>
      </c>
      <c r="T37" s="12">
        <f t="shared" si="10"/>
        <v>32438.485976337637</v>
      </c>
      <c r="U37" s="19">
        <v>0</v>
      </c>
      <c r="V37" s="19">
        <v>0</v>
      </c>
      <c r="W37" s="19">
        <v>0</v>
      </c>
      <c r="X37" s="19">
        <v>0</v>
      </c>
      <c r="Y37" s="19">
        <v>1</v>
      </c>
      <c r="Z37" s="19">
        <f t="shared" si="11"/>
        <v>1</v>
      </c>
      <c r="AA37" s="12">
        <f t="shared" si="12"/>
        <v>1455.0500000000002</v>
      </c>
      <c r="AB37" s="20">
        <f t="shared" si="4"/>
        <v>33893.53597633764</v>
      </c>
      <c r="AC37" s="21">
        <f t="shared" si="5"/>
        <v>0.93174903890141614</v>
      </c>
    </row>
    <row r="38" spans="1:29" s="22" customFormat="1" x14ac:dyDescent="0.25">
      <c r="A38" s="23">
        <v>33</v>
      </c>
      <c r="B38" s="61" t="s">
        <v>85</v>
      </c>
      <c r="C38" s="56" t="s">
        <v>86</v>
      </c>
      <c r="D38" s="12">
        <v>2</v>
      </c>
      <c r="E38" s="13">
        <v>1375.7499999999993</v>
      </c>
      <c r="F38" s="14">
        <v>8.9899999999999994E-2</v>
      </c>
      <c r="G38" s="15">
        <f t="shared" ref="G38:G62" si="13">E38*(1-F38)</f>
        <v>1252.0700749999994</v>
      </c>
      <c r="H38" s="15">
        <v>1409.9700000000041</v>
      </c>
      <c r="I38" s="14">
        <v>8.6300000000000002E-2</v>
      </c>
      <c r="J38" s="15">
        <f t="shared" si="1"/>
        <v>1288.2895890000036</v>
      </c>
      <c r="K38" s="15">
        <v>1225.4199999999973</v>
      </c>
      <c r="L38" s="14">
        <v>6.9000000000000006E-2</v>
      </c>
      <c r="M38" s="15">
        <f t="shared" si="6"/>
        <v>1140.8660199999977</v>
      </c>
      <c r="N38" s="15">
        <f t="shared" si="2"/>
        <v>3681.2256840000009</v>
      </c>
      <c r="O38" s="16">
        <f t="shared" si="7"/>
        <v>7.6523694102595703E-3</v>
      </c>
      <c r="P38" s="17">
        <v>122637</v>
      </c>
      <c r="Q38" s="17">
        <f t="shared" si="8"/>
        <v>30659.25</v>
      </c>
      <c r="R38" s="18">
        <f t="shared" si="9"/>
        <v>24527.4</v>
      </c>
      <c r="S38" s="18">
        <f t="shared" si="3"/>
        <v>6131.85</v>
      </c>
      <c r="T38" s="12">
        <f t="shared" si="10"/>
        <v>18384.739874860948</v>
      </c>
      <c r="U38" s="19">
        <v>1</v>
      </c>
      <c r="V38" s="19">
        <v>1</v>
      </c>
      <c r="W38" s="19">
        <v>0</v>
      </c>
      <c r="X38" s="19">
        <v>0</v>
      </c>
      <c r="Y38" s="19">
        <v>1</v>
      </c>
      <c r="Z38" s="19">
        <f t="shared" si="11"/>
        <v>3</v>
      </c>
      <c r="AA38" s="12">
        <f t="shared" si="12"/>
        <v>3679.1100000000006</v>
      </c>
      <c r="AB38" s="20">
        <f t="shared" si="4"/>
        <v>22063.849874860949</v>
      </c>
      <c r="AC38" s="21">
        <f t="shared" si="5"/>
        <v>0.71964741064641014</v>
      </c>
    </row>
    <row r="39" spans="1:29" s="22" customFormat="1" x14ac:dyDescent="0.25">
      <c r="A39" s="23">
        <v>34</v>
      </c>
      <c r="B39" s="61" t="s">
        <v>87</v>
      </c>
      <c r="C39" s="56" t="s">
        <v>88</v>
      </c>
      <c r="D39" s="12">
        <v>2</v>
      </c>
      <c r="E39" s="13">
        <v>2952.190000000011</v>
      </c>
      <c r="F39" s="14">
        <v>1.1900000000000001E-2</v>
      </c>
      <c r="G39" s="15">
        <f t="shared" si="13"/>
        <v>2917.0589390000109</v>
      </c>
      <c r="H39" s="15">
        <v>2795.1100000000097</v>
      </c>
      <c r="I39" s="14">
        <v>1.72E-2</v>
      </c>
      <c r="J39" s="15">
        <f t="shared" si="1"/>
        <v>2747.0341080000094</v>
      </c>
      <c r="K39" s="15">
        <v>2770.1200000000008</v>
      </c>
      <c r="L39" s="14">
        <v>1.3899999999999999E-2</v>
      </c>
      <c r="M39" s="15">
        <f t="shared" si="6"/>
        <v>2731.6153320000008</v>
      </c>
      <c r="N39" s="15">
        <f t="shared" si="2"/>
        <v>8395.7083790000215</v>
      </c>
      <c r="O39" s="16">
        <f t="shared" si="7"/>
        <v>1.745262787233115E-2</v>
      </c>
      <c r="P39" s="17">
        <v>168788</v>
      </c>
      <c r="Q39" s="17">
        <f t="shared" si="8"/>
        <v>42197</v>
      </c>
      <c r="R39" s="18">
        <f t="shared" si="9"/>
        <v>33757.599999999999</v>
      </c>
      <c r="S39" s="18">
        <f t="shared" si="3"/>
        <v>8439.4</v>
      </c>
      <c r="T39" s="12">
        <f t="shared" si="10"/>
        <v>41929.761406365818</v>
      </c>
      <c r="U39" s="19">
        <v>1</v>
      </c>
      <c r="V39" s="19">
        <v>0</v>
      </c>
      <c r="W39" s="19">
        <v>0</v>
      </c>
      <c r="X39" s="19">
        <v>0</v>
      </c>
      <c r="Y39" s="19">
        <v>0</v>
      </c>
      <c r="Z39" s="19">
        <f t="shared" si="11"/>
        <v>1</v>
      </c>
      <c r="AA39" s="12">
        <f t="shared" si="12"/>
        <v>1687.88</v>
      </c>
      <c r="AB39" s="20">
        <f t="shared" si="4"/>
        <v>43617.641406365816</v>
      </c>
      <c r="AC39" s="21">
        <f t="shared" si="5"/>
        <v>1.0336668816827219</v>
      </c>
    </row>
    <row r="40" spans="1:29" s="22" customFormat="1" x14ac:dyDescent="0.25">
      <c r="A40" s="23">
        <v>35</v>
      </c>
      <c r="B40" s="61" t="s">
        <v>89</v>
      </c>
      <c r="C40" s="56" t="s">
        <v>90</v>
      </c>
      <c r="D40" s="12">
        <v>2</v>
      </c>
      <c r="E40" s="13">
        <v>1839.4200000000103</v>
      </c>
      <c r="F40" s="14">
        <v>3.0800000000000001E-2</v>
      </c>
      <c r="G40" s="15">
        <f t="shared" si="13"/>
        <v>1782.76586400001</v>
      </c>
      <c r="H40" s="15">
        <v>1691.5800000000122</v>
      </c>
      <c r="I40" s="14">
        <v>5.0000000000000001E-3</v>
      </c>
      <c r="J40" s="15">
        <f t="shared" si="1"/>
        <v>1683.1221000000121</v>
      </c>
      <c r="K40" s="15">
        <v>1749.4200000000142</v>
      </c>
      <c r="L40" s="14">
        <v>1.7000000000000001E-2</v>
      </c>
      <c r="M40" s="15">
        <f t="shared" si="6"/>
        <v>1719.6798600000138</v>
      </c>
      <c r="N40" s="15">
        <f t="shared" si="2"/>
        <v>5185.5678240000361</v>
      </c>
      <c r="O40" s="16">
        <f t="shared" si="7"/>
        <v>1.0779529427841553E-2</v>
      </c>
      <c r="P40" s="17">
        <v>122248</v>
      </c>
      <c r="Q40" s="17">
        <f t="shared" si="8"/>
        <v>30562</v>
      </c>
      <c r="R40" s="18">
        <f t="shared" si="9"/>
        <v>24449.600000000002</v>
      </c>
      <c r="S40" s="18">
        <f t="shared" si="3"/>
        <v>6112.4000000000005</v>
      </c>
      <c r="T40" s="12">
        <f t="shared" si="10"/>
        <v>25897.71009206328</v>
      </c>
      <c r="U40" s="19">
        <v>0</v>
      </c>
      <c r="V40" s="19">
        <v>1</v>
      </c>
      <c r="W40" s="19">
        <v>1</v>
      </c>
      <c r="X40" s="19">
        <v>1</v>
      </c>
      <c r="Y40" s="19">
        <v>0</v>
      </c>
      <c r="Z40" s="19">
        <f t="shared" si="11"/>
        <v>3</v>
      </c>
      <c r="AA40" s="12">
        <f t="shared" si="12"/>
        <v>3667.440000000001</v>
      </c>
      <c r="AB40" s="20">
        <f t="shared" si="4"/>
        <v>29565.150092063283</v>
      </c>
      <c r="AC40" s="21">
        <f t="shared" si="5"/>
        <v>0.96738270047978803</v>
      </c>
    </row>
    <row r="41" spans="1:29" s="22" customFormat="1" x14ac:dyDescent="0.25">
      <c r="A41" s="23">
        <v>36</v>
      </c>
      <c r="B41" s="61" t="s">
        <v>91</v>
      </c>
      <c r="C41" s="55" t="s">
        <v>92</v>
      </c>
      <c r="D41" s="12">
        <v>2</v>
      </c>
      <c r="E41" s="13">
        <v>2631.1699999999896</v>
      </c>
      <c r="F41" s="14">
        <v>9.1800000000000007E-2</v>
      </c>
      <c r="G41" s="15">
        <f t="shared" si="13"/>
        <v>2389.6285939999907</v>
      </c>
      <c r="H41" s="15">
        <v>2153.0799999999967</v>
      </c>
      <c r="I41" s="14">
        <v>9.3100000000000002E-2</v>
      </c>
      <c r="J41" s="15">
        <f t="shared" si="1"/>
        <v>1952.628251999997</v>
      </c>
      <c r="K41" s="15">
        <v>2300.8800000000074</v>
      </c>
      <c r="L41" s="14">
        <v>8.0399999999999999E-2</v>
      </c>
      <c r="M41" s="15">
        <f t="shared" si="6"/>
        <v>2115.8892480000068</v>
      </c>
      <c r="N41" s="15">
        <f t="shared" si="2"/>
        <v>6458.1460939999943</v>
      </c>
      <c r="O41" s="16">
        <f t="shared" si="7"/>
        <v>1.3424908945819707E-2</v>
      </c>
      <c r="P41" s="17">
        <v>175115</v>
      </c>
      <c r="Q41" s="17">
        <f t="shared" si="8"/>
        <v>43778.75</v>
      </c>
      <c r="R41" s="18">
        <f t="shared" si="9"/>
        <v>35023</v>
      </c>
      <c r="S41" s="18">
        <f t="shared" si="3"/>
        <v>8755.75</v>
      </c>
      <c r="T41" s="12">
        <f t="shared" si="10"/>
        <v>32253.207546630583</v>
      </c>
      <c r="U41" s="19">
        <v>1</v>
      </c>
      <c r="V41" s="19">
        <v>0</v>
      </c>
      <c r="W41" s="19">
        <v>0</v>
      </c>
      <c r="X41" s="19">
        <v>1</v>
      </c>
      <c r="Y41" s="19">
        <v>1</v>
      </c>
      <c r="Z41" s="19">
        <f t="shared" si="11"/>
        <v>3</v>
      </c>
      <c r="AA41" s="12">
        <f t="shared" si="12"/>
        <v>5253.4500000000007</v>
      </c>
      <c r="AB41" s="20">
        <f t="shared" si="4"/>
        <v>37506.65754663058</v>
      </c>
      <c r="AC41" s="21">
        <f t="shared" si="5"/>
        <v>0.85673203430044442</v>
      </c>
    </row>
    <row r="42" spans="1:29" s="22" customFormat="1" x14ac:dyDescent="0.25">
      <c r="A42" s="23">
        <v>37</v>
      </c>
      <c r="B42" s="61" t="s">
        <v>93</v>
      </c>
      <c r="C42" s="55" t="s">
        <v>94</v>
      </c>
      <c r="D42" s="12">
        <v>2</v>
      </c>
      <c r="E42" s="13">
        <v>3609.0200000000168</v>
      </c>
      <c r="F42" s="14">
        <v>9.9500000000000005E-2</v>
      </c>
      <c r="G42" s="15">
        <f t="shared" si="13"/>
        <v>3249.9225100000149</v>
      </c>
      <c r="H42" s="15">
        <v>3343.6600000000249</v>
      </c>
      <c r="I42" s="14">
        <v>0.1062</v>
      </c>
      <c r="J42" s="15">
        <f t="shared" si="1"/>
        <v>2988.5633080000225</v>
      </c>
      <c r="K42" s="15">
        <v>3248.6400000000185</v>
      </c>
      <c r="L42" s="14">
        <v>8.3599999999999994E-2</v>
      </c>
      <c r="M42" s="15">
        <f t="shared" si="6"/>
        <v>2977.0536960000168</v>
      </c>
      <c r="N42" s="15">
        <f t="shared" si="2"/>
        <v>9215.5395140000546</v>
      </c>
      <c r="O42" s="16">
        <f t="shared" si="7"/>
        <v>1.9156856636766948E-2</v>
      </c>
      <c r="P42" s="17">
        <v>176015</v>
      </c>
      <c r="Q42" s="17">
        <f t="shared" si="8"/>
        <v>44003.75</v>
      </c>
      <c r="R42" s="18">
        <f t="shared" si="9"/>
        <v>35203</v>
      </c>
      <c r="S42" s="18">
        <f t="shared" si="3"/>
        <v>8800.75</v>
      </c>
      <c r="T42" s="12">
        <f t="shared" si="10"/>
        <v>46024.153723522002</v>
      </c>
      <c r="U42" s="19">
        <v>1</v>
      </c>
      <c r="V42" s="19">
        <v>1</v>
      </c>
      <c r="W42" s="19">
        <v>0</v>
      </c>
      <c r="X42" s="19">
        <v>0</v>
      </c>
      <c r="Y42" s="19">
        <v>1</v>
      </c>
      <c r="Z42" s="19">
        <f t="shared" si="11"/>
        <v>3</v>
      </c>
      <c r="AA42" s="12">
        <f t="shared" si="12"/>
        <v>5280.4500000000007</v>
      </c>
      <c r="AB42" s="20">
        <f t="shared" si="4"/>
        <v>51304.603723521999</v>
      </c>
      <c r="AC42" s="21">
        <f t="shared" si="5"/>
        <v>1.1659143532885721</v>
      </c>
    </row>
    <row r="43" spans="1:29" s="22" customFormat="1" x14ac:dyDescent="0.25">
      <c r="A43" s="23">
        <v>38</v>
      </c>
      <c r="B43" s="61" t="s">
        <v>95</v>
      </c>
      <c r="C43" s="56" t="s">
        <v>96</v>
      </c>
      <c r="D43" s="12">
        <v>2</v>
      </c>
      <c r="E43" s="13">
        <v>3119.2699999998877</v>
      </c>
      <c r="F43" s="14">
        <v>5.7999999999999996E-3</v>
      </c>
      <c r="G43" s="15">
        <f t="shared" si="13"/>
        <v>3101.1782339998881</v>
      </c>
      <c r="H43" s="15">
        <v>3120.2599999998852</v>
      </c>
      <c r="I43" s="14">
        <v>3.0999999999999999E-3</v>
      </c>
      <c r="J43" s="15">
        <f t="shared" si="1"/>
        <v>3110.5871939998856</v>
      </c>
      <c r="K43" s="15">
        <v>3007.6299999998946</v>
      </c>
      <c r="L43" s="14">
        <v>1.4500000000000001E-2</v>
      </c>
      <c r="M43" s="15">
        <f t="shared" si="6"/>
        <v>2964.0193649998964</v>
      </c>
      <c r="N43" s="15">
        <f t="shared" si="2"/>
        <v>9175.7847929996697</v>
      </c>
      <c r="O43" s="16">
        <f t="shared" si="7"/>
        <v>1.9074216278089945E-2</v>
      </c>
      <c r="P43" s="17">
        <v>162518</v>
      </c>
      <c r="Q43" s="17">
        <f t="shared" si="8"/>
        <v>40629.5</v>
      </c>
      <c r="R43" s="18">
        <f t="shared" si="9"/>
        <v>32503.600000000002</v>
      </c>
      <c r="S43" s="18">
        <f t="shared" si="3"/>
        <v>8125.9000000000005</v>
      </c>
      <c r="T43" s="12">
        <f t="shared" si="10"/>
        <v>45825.611100186943</v>
      </c>
      <c r="U43" s="19">
        <v>1</v>
      </c>
      <c r="V43" s="19">
        <v>1</v>
      </c>
      <c r="W43" s="19">
        <v>1</v>
      </c>
      <c r="X43" s="19">
        <v>1</v>
      </c>
      <c r="Y43" s="19">
        <v>1</v>
      </c>
      <c r="Z43" s="19">
        <f t="shared" si="11"/>
        <v>5</v>
      </c>
      <c r="AA43" s="12">
        <f t="shared" si="12"/>
        <v>8125.9000000000005</v>
      </c>
      <c r="AB43" s="20">
        <f t="shared" si="4"/>
        <v>53951.511100186945</v>
      </c>
      <c r="AC43" s="21">
        <f t="shared" si="5"/>
        <v>1.3278901069466014</v>
      </c>
    </row>
    <row r="44" spans="1:29" s="22" customFormat="1" ht="30" x14ac:dyDescent="0.25">
      <c r="A44" s="23">
        <v>39</v>
      </c>
      <c r="B44" s="61" t="s">
        <v>97</v>
      </c>
      <c r="C44" s="55" t="s">
        <v>98</v>
      </c>
      <c r="D44" s="12">
        <v>3</v>
      </c>
      <c r="E44" s="13">
        <v>10511.380000000085</v>
      </c>
      <c r="F44" s="14">
        <v>6.0000000000000001E-3</v>
      </c>
      <c r="G44" s="15">
        <f t="shared" si="13"/>
        <v>10448.311720000083</v>
      </c>
      <c r="H44" s="15">
        <v>9240.7899999999991</v>
      </c>
      <c r="I44" s="14">
        <v>5.1000000000000004E-3</v>
      </c>
      <c r="J44" s="15">
        <f t="shared" si="1"/>
        <v>9193.6619709999995</v>
      </c>
      <c r="K44" s="15">
        <v>10209.750000000033</v>
      </c>
      <c r="L44" s="14">
        <v>4.5999999999999999E-3</v>
      </c>
      <c r="M44" s="15">
        <f t="shared" si="6"/>
        <v>10162.785150000032</v>
      </c>
      <c r="N44" s="15">
        <f t="shared" si="2"/>
        <v>29804.758841000115</v>
      </c>
      <c r="O44" s="16">
        <f t="shared" si="7"/>
        <v>6.1956816672865712E-2</v>
      </c>
      <c r="P44" s="17">
        <v>790456</v>
      </c>
      <c r="Q44" s="17">
        <f t="shared" si="8"/>
        <v>197614</v>
      </c>
      <c r="R44" s="18">
        <f t="shared" si="9"/>
        <v>158091.20000000001</v>
      </c>
      <c r="S44" s="18">
        <f t="shared" si="3"/>
        <v>39522.800000000003</v>
      </c>
      <c r="T44" s="12">
        <f t="shared" si="10"/>
        <v>148850.62350465471</v>
      </c>
      <c r="U44" s="19">
        <v>1</v>
      </c>
      <c r="V44" s="19">
        <v>1</v>
      </c>
      <c r="W44" s="19">
        <v>1</v>
      </c>
      <c r="X44" s="19">
        <v>1</v>
      </c>
      <c r="Y44" s="19">
        <v>1</v>
      </c>
      <c r="Z44" s="19">
        <f t="shared" si="11"/>
        <v>5</v>
      </c>
      <c r="AA44" s="12">
        <f t="shared" si="12"/>
        <v>39522.800000000003</v>
      </c>
      <c r="AB44" s="20">
        <f t="shared" si="4"/>
        <v>188373.42350465473</v>
      </c>
      <c r="AC44" s="21">
        <f t="shared" si="5"/>
        <v>0.95323926191795483</v>
      </c>
    </row>
    <row r="45" spans="1:29" s="22" customFormat="1" ht="30" x14ac:dyDescent="0.25">
      <c r="A45" s="23">
        <v>40</v>
      </c>
      <c r="B45" s="61" t="s">
        <v>99</v>
      </c>
      <c r="C45" s="57" t="s">
        <v>100</v>
      </c>
      <c r="D45" s="12">
        <v>3</v>
      </c>
      <c r="E45" s="13">
        <v>12077.889999999948</v>
      </c>
      <c r="F45" s="14">
        <v>1.6899999999999998E-2</v>
      </c>
      <c r="G45" s="15">
        <f t="shared" si="13"/>
        <v>11873.773658999949</v>
      </c>
      <c r="H45" s="15">
        <v>10618.620000000039</v>
      </c>
      <c r="I45" s="14">
        <v>1.6500000000000001E-2</v>
      </c>
      <c r="J45" s="15">
        <f t="shared" si="1"/>
        <v>10443.412770000039</v>
      </c>
      <c r="K45" s="15">
        <v>11106.309999999959</v>
      </c>
      <c r="L45" s="14">
        <v>1.7000000000000001E-2</v>
      </c>
      <c r="M45" s="15">
        <f t="shared" si="6"/>
        <v>10917.50272999996</v>
      </c>
      <c r="N45" s="15">
        <f t="shared" si="2"/>
        <v>33234.689158999943</v>
      </c>
      <c r="O45" s="16">
        <f t="shared" si="7"/>
        <v>6.9086804372034377E-2</v>
      </c>
      <c r="P45" s="17">
        <v>777040</v>
      </c>
      <c r="Q45" s="17">
        <f t="shared" si="8"/>
        <v>194260</v>
      </c>
      <c r="R45" s="18">
        <f t="shared" si="9"/>
        <v>155408</v>
      </c>
      <c r="S45" s="18">
        <f t="shared" si="3"/>
        <v>38852</v>
      </c>
      <c r="T45" s="12">
        <f t="shared" si="10"/>
        <v>165980.3466181822</v>
      </c>
      <c r="U45" s="19">
        <v>1</v>
      </c>
      <c r="V45" s="19">
        <v>1</v>
      </c>
      <c r="W45" s="19">
        <v>1</v>
      </c>
      <c r="X45" s="19">
        <v>0</v>
      </c>
      <c r="Y45" s="19">
        <v>1</v>
      </c>
      <c r="Z45" s="19">
        <f t="shared" si="11"/>
        <v>4</v>
      </c>
      <c r="AA45" s="12">
        <f t="shared" si="12"/>
        <v>31081.600000000002</v>
      </c>
      <c r="AB45" s="20">
        <f t="shared" si="4"/>
        <v>197061.94661818221</v>
      </c>
      <c r="AC45" s="21">
        <f t="shared" si="5"/>
        <v>1.0144236930823751</v>
      </c>
    </row>
    <row r="46" spans="1:29" s="22" customFormat="1" ht="30" x14ac:dyDescent="0.25">
      <c r="A46" s="23">
        <v>41</v>
      </c>
      <c r="B46" s="61" t="s">
        <v>101</v>
      </c>
      <c r="C46" s="55" t="s">
        <v>102</v>
      </c>
      <c r="D46" s="12">
        <v>3</v>
      </c>
      <c r="E46" s="13">
        <v>4035.0899999999483</v>
      </c>
      <c r="F46" s="14">
        <v>2.2100000000000002E-2</v>
      </c>
      <c r="G46" s="15">
        <f t="shared" si="13"/>
        <v>3945.9145109999495</v>
      </c>
      <c r="H46" s="15">
        <v>3471.9699999999621</v>
      </c>
      <c r="I46" s="14">
        <v>2.07E-2</v>
      </c>
      <c r="J46" s="15">
        <f t="shared" si="1"/>
        <v>3400.1002209999629</v>
      </c>
      <c r="K46" s="15">
        <v>3852.0599999999449</v>
      </c>
      <c r="L46" s="14">
        <v>6.1899999999999997E-2</v>
      </c>
      <c r="M46" s="15">
        <f t="shared" si="6"/>
        <v>3613.6174859999487</v>
      </c>
      <c r="N46" s="15">
        <f t="shared" si="2"/>
        <v>10959.632217999861</v>
      </c>
      <c r="O46" s="16">
        <f t="shared" si="7"/>
        <v>2.2782399540793096E-2</v>
      </c>
      <c r="P46" s="17">
        <v>209132</v>
      </c>
      <c r="Q46" s="17">
        <f t="shared" si="8"/>
        <v>52283</v>
      </c>
      <c r="R46" s="18">
        <f t="shared" si="9"/>
        <v>41826.400000000001</v>
      </c>
      <c r="S46" s="18">
        <f t="shared" si="3"/>
        <v>10456.6</v>
      </c>
      <c r="T46" s="12">
        <f t="shared" si="10"/>
        <v>54734.483769312064</v>
      </c>
      <c r="U46" s="19">
        <v>0</v>
      </c>
      <c r="V46" s="19">
        <v>0</v>
      </c>
      <c r="W46" s="19">
        <v>1</v>
      </c>
      <c r="X46" s="19">
        <v>0</v>
      </c>
      <c r="Y46" s="19">
        <v>0</v>
      </c>
      <c r="Z46" s="19">
        <f t="shared" si="11"/>
        <v>1</v>
      </c>
      <c r="AA46" s="12">
        <f t="shared" si="12"/>
        <v>2091.3200000000002</v>
      </c>
      <c r="AB46" s="20">
        <f t="shared" si="4"/>
        <v>56825.803769312064</v>
      </c>
      <c r="AC46" s="21">
        <f t="shared" si="5"/>
        <v>1.0868887357135602</v>
      </c>
    </row>
    <row r="47" spans="1:29" s="22" customFormat="1" ht="30" x14ac:dyDescent="0.25">
      <c r="A47" s="23">
        <v>42</v>
      </c>
      <c r="B47" s="61" t="s">
        <v>103</v>
      </c>
      <c r="C47" s="56" t="s">
        <v>104</v>
      </c>
      <c r="D47" s="12">
        <v>3</v>
      </c>
      <c r="E47" s="13">
        <v>4001.1100000000138</v>
      </c>
      <c r="F47" s="14">
        <v>0</v>
      </c>
      <c r="G47" s="15">
        <f t="shared" si="13"/>
        <v>4001.1100000000138</v>
      </c>
      <c r="H47" s="15">
        <v>3475.4700000000198</v>
      </c>
      <c r="I47" s="14">
        <v>0</v>
      </c>
      <c r="J47" s="15">
        <f t="shared" si="1"/>
        <v>3475.4700000000198</v>
      </c>
      <c r="K47" s="15">
        <v>3618.9300000000135</v>
      </c>
      <c r="L47" s="14">
        <v>0</v>
      </c>
      <c r="M47" s="15">
        <f t="shared" si="6"/>
        <v>3618.9300000000135</v>
      </c>
      <c r="N47" s="15">
        <f t="shared" si="2"/>
        <v>11095.510000000048</v>
      </c>
      <c r="O47" s="16">
        <f t="shared" si="7"/>
        <v>2.3064856274437943E-2</v>
      </c>
      <c r="P47" s="17">
        <v>225075</v>
      </c>
      <c r="Q47" s="17">
        <f t="shared" si="8"/>
        <v>56268.75</v>
      </c>
      <c r="R47" s="18">
        <f t="shared" si="9"/>
        <v>45015</v>
      </c>
      <c r="S47" s="18">
        <f t="shared" si="3"/>
        <v>11253.75</v>
      </c>
      <c r="T47" s="12">
        <f t="shared" si="10"/>
        <v>55413.08320637024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s="19">
        <f t="shared" si="11"/>
        <v>5</v>
      </c>
      <c r="AA47" s="12">
        <f t="shared" si="12"/>
        <v>11253.75</v>
      </c>
      <c r="AB47" s="20">
        <f t="shared" si="4"/>
        <v>66666.83320637024</v>
      </c>
      <c r="AC47" s="21">
        <f t="shared" si="5"/>
        <v>1.18479321481942</v>
      </c>
    </row>
    <row r="48" spans="1:29" s="22" customFormat="1" ht="30" x14ac:dyDescent="0.25">
      <c r="A48" s="23">
        <v>43</v>
      </c>
      <c r="B48" s="61" t="s">
        <v>105</v>
      </c>
      <c r="C48" s="55" t="s">
        <v>106</v>
      </c>
      <c r="D48" s="12">
        <v>3</v>
      </c>
      <c r="E48" s="13">
        <v>5075.4600000000682</v>
      </c>
      <c r="F48" s="14">
        <v>4.4400000000000002E-2</v>
      </c>
      <c r="G48" s="15">
        <f t="shared" si="13"/>
        <v>4850.1095760000653</v>
      </c>
      <c r="H48" s="15">
        <v>4144.9999999999673</v>
      </c>
      <c r="I48" s="14">
        <v>4.02E-2</v>
      </c>
      <c r="J48" s="15">
        <f t="shared" si="1"/>
        <v>3978.3709999999687</v>
      </c>
      <c r="K48" s="15">
        <v>4334.3199999999806</v>
      </c>
      <c r="L48" s="14">
        <v>8.3999999999999995E-3</v>
      </c>
      <c r="M48" s="15">
        <f t="shared" si="6"/>
        <v>4297.911711999981</v>
      </c>
      <c r="N48" s="15">
        <f t="shared" si="2"/>
        <v>13126.392288000015</v>
      </c>
      <c r="O48" s="16">
        <f t="shared" si="7"/>
        <v>2.7286564702713952E-2</v>
      </c>
      <c r="P48" s="17">
        <v>277140</v>
      </c>
      <c r="Q48" s="17">
        <f t="shared" si="8"/>
        <v>69285</v>
      </c>
      <c r="R48" s="18">
        <f t="shared" si="9"/>
        <v>55428</v>
      </c>
      <c r="S48" s="18">
        <f t="shared" si="3"/>
        <v>13857</v>
      </c>
      <c r="T48" s="12">
        <f t="shared" si="10"/>
        <v>65555.694876071342</v>
      </c>
      <c r="U48" s="19">
        <v>0</v>
      </c>
      <c r="V48" s="19">
        <v>1</v>
      </c>
      <c r="W48" s="19">
        <v>1</v>
      </c>
      <c r="X48" s="19">
        <v>0</v>
      </c>
      <c r="Y48" s="19">
        <v>1</v>
      </c>
      <c r="Z48" s="19">
        <f t="shared" si="11"/>
        <v>3</v>
      </c>
      <c r="AA48" s="12">
        <f t="shared" si="12"/>
        <v>8314.2000000000007</v>
      </c>
      <c r="AB48" s="20">
        <f t="shared" si="4"/>
        <v>73869.894876071339</v>
      </c>
      <c r="AC48" s="21">
        <f t="shared" si="5"/>
        <v>1.0661744226899232</v>
      </c>
    </row>
    <row r="49" spans="1:29" s="22" customFormat="1" ht="30" x14ac:dyDescent="0.25">
      <c r="A49" s="23">
        <v>44</v>
      </c>
      <c r="B49" s="61" t="s">
        <v>107</v>
      </c>
      <c r="C49" s="58" t="s">
        <v>108</v>
      </c>
      <c r="D49" s="12">
        <v>3</v>
      </c>
      <c r="E49" s="13">
        <v>23332.250000001095</v>
      </c>
      <c r="F49" s="14">
        <v>2.3800000000000002E-2</v>
      </c>
      <c r="G49" s="15">
        <f t="shared" si="13"/>
        <v>22776.942450001068</v>
      </c>
      <c r="H49" s="15">
        <v>18844.520000000542</v>
      </c>
      <c r="I49" s="14">
        <v>5.0299999999999997E-2</v>
      </c>
      <c r="J49" s="15">
        <f t="shared" si="1"/>
        <v>17896.640644000516</v>
      </c>
      <c r="K49" s="15">
        <v>20328.530000000614</v>
      </c>
      <c r="L49" s="14">
        <v>1.8200000000000001E-2</v>
      </c>
      <c r="M49" s="15">
        <f t="shared" si="6"/>
        <v>19958.550754000604</v>
      </c>
      <c r="N49" s="15">
        <f t="shared" si="2"/>
        <v>60632.133848002195</v>
      </c>
      <c r="O49" s="16">
        <f t="shared" si="7"/>
        <v>0.12603940267879968</v>
      </c>
      <c r="P49" s="17">
        <v>1891865</v>
      </c>
      <c r="Q49" s="17">
        <f t="shared" si="8"/>
        <v>472966.25</v>
      </c>
      <c r="R49" s="18">
        <f t="shared" si="9"/>
        <v>378373</v>
      </c>
      <c r="S49" s="18">
        <f t="shared" si="3"/>
        <v>94593.25</v>
      </c>
      <c r="T49" s="12">
        <f t="shared" si="10"/>
        <v>302808.38626607601</v>
      </c>
      <c r="U49" s="19">
        <v>1</v>
      </c>
      <c r="V49" s="19">
        <v>0</v>
      </c>
      <c r="W49" s="19">
        <v>1</v>
      </c>
      <c r="X49" s="19">
        <v>1</v>
      </c>
      <c r="Y49" s="19">
        <v>1</v>
      </c>
      <c r="Z49" s="19">
        <f t="shared" si="11"/>
        <v>4</v>
      </c>
      <c r="AA49" s="12">
        <f t="shared" si="12"/>
        <v>75674.600000000006</v>
      </c>
      <c r="AB49" s="20">
        <f t="shared" si="4"/>
        <v>378482.98626607598</v>
      </c>
      <c r="AC49" s="21">
        <f t="shared" si="5"/>
        <v>0.80023254569660307</v>
      </c>
    </row>
    <row r="50" spans="1:29" s="22" customFormat="1" ht="30" x14ac:dyDescent="0.25">
      <c r="A50" s="23">
        <v>45</v>
      </c>
      <c r="B50" s="61" t="s">
        <v>109</v>
      </c>
      <c r="C50" s="55" t="s">
        <v>110</v>
      </c>
      <c r="D50" s="12">
        <v>3</v>
      </c>
      <c r="E50" s="13">
        <v>12980.339999999904</v>
      </c>
      <c r="F50" s="14">
        <v>3.9699999999999999E-2</v>
      </c>
      <c r="G50" s="15">
        <f t="shared" si="13"/>
        <v>12465.020501999908</v>
      </c>
      <c r="H50" s="15">
        <v>11247.539999999963</v>
      </c>
      <c r="I50" s="14">
        <v>3.8300000000000001E-2</v>
      </c>
      <c r="J50" s="15">
        <f t="shared" si="1"/>
        <v>10816.759217999965</v>
      </c>
      <c r="K50" s="15">
        <v>11278.249999999933</v>
      </c>
      <c r="L50" s="14">
        <v>3.2399999999999998E-2</v>
      </c>
      <c r="M50" s="15">
        <f t="shared" si="6"/>
        <v>10912.834699999936</v>
      </c>
      <c r="N50" s="15">
        <f t="shared" si="2"/>
        <v>34194.614419999809</v>
      </c>
      <c r="O50" s="16">
        <f t="shared" si="7"/>
        <v>7.1082254619852112E-2</v>
      </c>
      <c r="P50" s="17">
        <v>650552</v>
      </c>
      <c r="Q50" s="17">
        <f t="shared" si="8"/>
        <v>162638</v>
      </c>
      <c r="R50" s="18">
        <f t="shared" si="9"/>
        <v>130110.40000000001</v>
      </c>
      <c r="S50" s="18">
        <f t="shared" si="3"/>
        <v>32527.600000000002</v>
      </c>
      <c r="T50" s="12">
        <f t="shared" si="10"/>
        <v>170774.39559472154</v>
      </c>
      <c r="U50" s="19">
        <v>0</v>
      </c>
      <c r="V50" s="19">
        <v>1</v>
      </c>
      <c r="W50" s="19">
        <v>1</v>
      </c>
      <c r="X50" s="19">
        <v>1</v>
      </c>
      <c r="Y50" s="19">
        <v>1</v>
      </c>
      <c r="Z50" s="19">
        <f t="shared" si="11"/>
        <v>4</v>
      </c>
      <c r="AA50" s="12">
        <f t="shared" si="12"/>
        <v>26022.080000000002</v>
      </c>
      <c r="AB50" s="20">
        <f t="shared" si="4"/>
        <v>196796.47559472156</v>
      </c>
      <c r="AC50" s="21">
        <f t="shared" si="5"/>
        <v>1.2100276417240838</v>
      </c>
    </row>
    <row r="51" spans="1:29" s="22" customFormat="1" ht="30" x14ac:dyDescent="0.25">
      <c r="A51" s="23">
        <v>46</v>
      </c>
      <c r="B51" s="61" t="s">
        <v>111</v>
      </c>
      <c r="C51" s="55" t="s">
        <v>112</v>
      </c>
      <c r="D51" s="12">
        <v>3</v>
      </c>
      <c r="E51" s="13">
        <v>4853.830000000019</v>
      </c>
      <c r="F51" s="14">
        <v>4.7600000000000003E-2</v>
      </c>
      <c r="G51" s="15">
        <f t="shared" si="13"/>
        <v>4622.7876920000181</v>
      </c>
      <c r="H51" s="15">
        <v>4077.4000000000915</v>
      </c>
      <c r="I51" s="14">
        <v>2.29E-2</v>
      </c>
      <c r="J51" s="15">
        <f t="shared" si="1"/>
        <v>3984.0275400000892</v>
      </c>
      <c r="K51" s="15">
        <v>4290.9500000000771</v>
      </c>
      <c r="L51" s="14">
        <v>4.24E-2</v>
      </c>
      <c r="M51" s="15">
        <f t="shared" si="6"/>
        <v>4109.0137200000736</v>
      </c>
      <c r="N51" s="15">
        <f t="shared" si="2"/>
        <v>12715.82895200018</v>
      </c>
      <c r="O51" s="16">
        <f t="shared" si="7"/>
        <v>2.6433103767940339E-2</v>
      </c>
      <c r="P51" s="17">
        <v>219455</v>
      </c>
      <c r="Q51" s="17">
        <f t="shared" si="8"/>
        <v>54863.75</v>
      </c>
      <c r="R51" s="18">
        <f t="shared" si="9"/>
        <v>43891</v>
      </c>
      <c r="S51" s="18">
        <f t="shared" si="3"/>
        <v>10972.75</v>
      </c>
      <c r="T51" s="12">
        <f t="shared" si="10"/>
        <v>63505.263638638928</v>
      </c>
      <c r="U51" s="19">
        <v>0</v>
      </c>
      <c r="V51" s="19">
        <v>1</v>
      </c>
      <c r="W51" s="19">
        <v>0</v>
      </c>
      <c r="X51" s="19">
        <v>1</v>
      </c>
      <c r="Y51" s="19">
        <v>0</v>
      </c>
      <c r="Z51" s="19">
        <f t="shared" si="11"/>
        <v>2</v>
      </c>
      <c r="AA51" s="12">
        <f t="shared" si="12"/>
        <v>4389.1000000000004</v>
      </c>
      <c r="AB51" s="20">
        <f t="shared" si="4"/>
        <v>67894.363638638926</v>
      </c>
      <c r="AC51" s="21">
        <f t="shared" si="5"/>
        <v>1.23750862160605</v>
      </c>
    </row>
    <row r="52" spans="1:29" s="22" customFormat="1" ht="30" x14ac:dyDescent="0.25">
      <c r="A52" s="23">
        <v>47</v>
      </c>
      <c r="B52" s="61" t="s">
        <v>113</v>
      </c>
      <c r="C52" s="55" t="s">
        <v>114</v>
      </c>
      <c r="D52" s="12">
        <v>4</v>
      </c>
      <c r="E52" s="13">
        <v>4756.3500000000095</v>
      </c>
      <c r="F52" s="14">
        <v>0</v>
      </c>
      <c r="G52" s="15">
        <f t="shared" si="13"/>
        <v>4756.3500000000095</v>
      </c>
      <c r="H52" s="15">
        <v>3723.0499999999811</v>
      </c>
      <c r="I52" s="14">
        <v>0</v>
      </c>
      <c r="J52" s="15">
        <f t="shared" si="1"/>
        <v>3723.0499999999811</v>
      </c>
      <c r="K52" s="15">
        <v>4536.32</v>
      </c>
      <c r="L52" s="14">
        <v>0</v>
      </c>
      <c r="M52" s="15">
        <f t="shared" si="6"/>
        <v>4536.32</v>
      </c>
      <c r="N52" s="15">
        <f t="shared" si="2"/>
        <v>13015.71999999999</v>
      </c>
      <c r="O52" s="16">
        <f t="shared" si="7"/>
        <v>2.7056504037067778E-2</v>
      </c>
      <c r="P52" s="17">
        <v>342823</v>
      </c>
      <c r="Q52" s="17">
        <f t="shared" si="8"/>
        <v>85705.75</v>
      </c>
      <c r="R52" s="18">
        <f t="shared" si="9"/>
        <v>68564.600000000006</v>
      </c>
      <c r="S52" s="18">
        <f t="shared" si="3"/>
        <v>17141.150000000001</v>
      </c>
      <c r="T52" s="12">
        <f t="shared" si="10"/>
        <v>65002.976460821868</v>
      </c>
      <c r="U52" s="19">
        <v>0</v>
      </c>
      <c r="V52" s="19">
        <v>1</v>
      </c>
      <c r="W52" s="19">
        <v>1</v>
      </c>
      <c r="X52" s="19">
        <v>1</v>
      </c>
      <c r="Y52" s="19">
        <v>1</v>
      </c>
      <c r="Z52" s="19">
        <f t="shared" si="11"/>
        <v>4</v>
      </c>
      <c r="AA52" s="12">
        <f t="shared" si="12"/>
        <v>13712.920000000002</v>
      </c>
      <c r="AB52" s="20">
        <f t="shared" si="4"/>
        <v>78715.896460821867</v>
      </c>
      <c r="AC52" s="21">
        <f t="shared" si="5"/>
        <v>0.91844358705013218</v>
      </c>
    </row>
    <row r="53" spans="1:29" s="22" customFormat="1" ht="45" x14ac:dyDescent="0.25">
      <c r="A53" s="23">
        <v>48</v>
      </c>
      <c r="B53" s="61" t="s">
        <v>115</v>
      </c>
      <c r="C53" s="55" t="s">
        <v>116</v>
      </c>
      <c r="D53" s="12">
        <v>4</v>
      </c>
      <c r="E53" s="13">
        <v>2666.7099999999937</v>
      </c>
      <c r="F53" s="14">
        <v>0</v>
      </c>
      <c r="G53" s="15">
        <f t="shared" si="13"/>
        <v>2666.7099999999937</v>
      </c>
      <c r="H53" s="15">
        <v>2369.0699999999993</v>
      </c>
      <c r="I53" s="14">
        <v>0</v>
      </c>
      <c r="J53" s="15">
        <f t="shared" si="1"/>
        <v>2369.0699999999993</v>
      </c>
      <c r="K53" s="15">
        <v>2438.7800000000011</v>
      </c>
      <c r="L53" s="14">
        <v>0</v>
      </c>
      <c r="M53" s="15">
        <f t="shared" si="6"/>
        <v>2438.7800000000011</v>
      </c>
      <c r="N53" s="15">
        <f t="shared" si="2"/>
        <v>7474.559999999994</v>
      </c>
      <c r="O53" s="16">
        <f t="shared" si="7"/>
        <v>1.55377852946518E-2</v>
      </c>
      <c r="P53" s="17">
        <v>165691</v>
      </c>
      <c r="Q53" s="17">
        <f t="shared" si="8"/>
        <v>41422.75</v>
      </c>
      <c r="R53" s="18">
        <f t="shared" si="9"/>
        <v>33138.200000000004</v>
      </c>
      <c r="S53" s="18">
        <f t="shared" si="3"/>
        <v>8284.5500000000011</v>
      </c>
      <c r="T53" s="12">
        <f t="shared" si="10"/>
        <v>37329.371539569125</v>
      </c>
      <c r="U53" s="19">
        <v>1</v>
      </c>
      <c r="V53" s="19">
        <v>1</v>
      </c>
      <c r="W53" s="19">
        <v>1</v>
      </c>
      <c r="X53" s="19">
        <v>1</v>
      </c>
      <c r="Y53" s="19">
        <v>1</v>
      </c>
      <c r="Z53" s="19">
        <f t="shared" si="11"/>
        <v>5</v>
      </c>
      <c r="AA53" s="12">
        <f t="shared" si="12"/>
        <v>8284.5500000000011</v>
      </c>
      <c r="AB53" s="20">
        <f t="shared" si="4"/>
        <v>45613.921539569128</v>
      </c>
      <c r="AC53" s="21">
        <f t="shared" si="5"/>
        <v>1.1011804271703141</v>
      </c>
    </row>
    <row r="54" spans="1:29" s="22" customFormat="1" ht="30" x14ac:dyDescent="0.25">
      <c r="A54" s="23">
        <v>49</v>
      </c>
      <c r="B54" s="61" t="s">
        <v>117</v>
      </c>
      <c r="C54" s="55" t="s">
        <v>118</v>
      </c>
      <c r="D54" s="12">
        <v>5</v>
      </c>
      <c r="E54" s="13">
        <v>10130.909999999307</v>
      </c>
      <c r="F54" s="14">
        <v>0</v>
      </c>
      <c r="G54" s="15">
        <f t="shared" si="13"/>
        <v>10130.909999999307</v>
      </c>
      <c r="H54" s="15">
        <v>9821.2499999990378</v>
      </c>
      <c r="I54" s="14">
        <v>0</v>
      </c>
      <c r="J54" s="15">
        <f t="shared" si="1"/>
        <v>9821.2499999990378</v>
      </c>
      <c r="K54" s="15">
        <v>9392.6199999986147</v>
      </c>
      <c r="L54" s="14">
        <v>0</v>
      </c>
      <c r="M54" s="15">
        <f t="shared" si="6"/>
        <v>9392.6199999986147</v>
      </c>
      <c r="N54" s="15">
        <f t="shared" si="2"/>
        <v>29344.779999996957</v>
      </c>
      <c r="O54" s="16">
        <f t="shared" si="7"/>
        <v>6.1000632968194156E-2</v>
      </c>
      <c r="P54" s="17">
        <v>366294</v>
      </c>
      <c r="Q54" s="17">
        <f t="shared" si="8"/>
        <v>91573.5</v>
      </c>
      <c r="R54" s="18">
        <f t="shared" si="9"/>
        <v>73258.8</v>
      </c>
      <c r="S54" s="18">
        <f t="shared" si="3"/>
        <v>18314.7</v>
      </c>
      <c r="T54" s="12">
        <f t="shared" si="10"/>
        <v>146553.40185466496</v>
      </c>
      <c r="U54" s="19">
        <v>0</v>
      </c>
      <c r="V54" s="19">
        <v>0</v>
      </c>
      <c r="W54" s="19">
        <v>1</v>
      </c>
      <c r="X54" s="19">
        <v>1</v>
      </c>
      <c r="Y54" s="19">
        <v>0</v>
      </c>
      <c r="Z54" s="19">
        <f t="shared" si="11"/>
        <v>2</v>
      </c>
      <c r="AA54" s="12">
        <f t="shared" si="12"/>
        <v>7325.880000000001</v>
      </c>
      <c r="AB54" s="20">
        <f t="shared" si="4"/>
        <v>153879.28185466497</v>
      </c>
      <c r="AC54" s="21">
        <f t="shared" si="5"/>
        <v>1.6803909630478793</v>
      </c>
    </row>
    <row r="55" spans="1:29" s="22" customFormat="1" ht="30" customHeight="1" x14ac:dyDescent="0.25">
      <c r="A55" s="23">
        <v>50</v>
      </c>
      <c r="B55" s="61" t="s">
        <v>119</v>
      </c>
      <c r="C55" s="55" t="s">
        <v>120</v>
      </c>
      <c r="D55" s="12">
        <v>5</v>
      </c>
      <c r="E55" s="13">
        <v>6541.7499999998645</v>
      </c>
      <c r="F55" s="14">
        <v>0</v>
      </c>
      <c r="G55" s="15">
        <f t="shared" si="13"/>
        <v>6541.7499999998645</v>
      </c>
      <c r="H55" s="15">
        <v>5768.7699999999541</v>
      </c>
      <c r="I55" s="14">
        <v>0</v>
      </c>
      <c r="J55" s="15">
        <f t="shared" si="1"/>
        <v>5768.7699999999541</v>
      </c>
      <c r="K55" s="15">
        <v>6280.8899999999239</v>
      </c>
      <c r="L55" s="14">
        <v>0</v>
      </c>
      <c r="M55" s="15">
        <f t="shared" si="6"/>
        <v>6280.8899999999239</v>
      </c>
      <c r="N55" s="15">
        <f t="shared" si="2"/>
        <v>18591.409999999742</v>
      </c>
      <c r="O55" s="16">
        <f t="shared" si="7"/>
        <v>3.8647002218838114E-2</v>
      </c>
      <c r="P55" s="17">
        <v>235266</v>
      </c>
      <c r="Q55" s="17">
        <f t="shared" si="8"/>
        <v>58816.5</v>
      </c>
      <c r="R55" s="18">
        <f t="shared" si="9"/>
        <v>47053.200000000004</v>
      </c>
      <c r="S55" s="18">
        <f t="shared" si="3"/>
        <v>11763.300000000001</v>
      </c>
      <c r="T55" s="12">
        <f t="shared" si="10"/>
        <v>92849.030756921042</v>
      </c>
      <c r="U55" s="19">
        <v>1</v>
      </c>
      <c r="V55" s="19">
        <v>1</v>
      </c>
      <c r="W55" s="19">
        <v>1</v>
      </c>
      <c r="X55" s="19">
        <v>0</v>
      </c>
      <c r="Y55" s="19">
        <v>1</v>
      </c>
      <c r="Z55" s="19">
        <f t="shared" si="11"/>
        <v>4</v>
      </c>
      <c r="AA55" s="12">
        <f t="shared" si="12"/>
        <v>9410.6400000000012</v>
      </c>
      <c r="AB55" s="20">
        <f t="shared" si="4"/>
        <v>102259.67075692104</v>
      </c>
      <c r="AC55" s="21">
        <f t="shared" si="5"/>
        <v>1.7386221682167595</v>
      </c>
    </row>
    <row r="56" spans="1:29" s="22" customFormat="1" ht="45" x14ac:dyDescent="0.25">
      <c r="A56" s="23">
        <v>51</v>
      </c>
      <c r="B56" s="61" t="s">
        <v>121</v>
      </c>
      <c r="C56" s="59" t="s">
        <v>122</v>
      </c>
      <c r="D56" s="12">
        <v>6</v>
      </c>
      <c r="E56" s="13">
        <v>1826.7899999999777</v>
      </c>
      <c r="F56" s="14">
        <v>2.3599999999999999E-2</v>
      </c>
      <c r="G56" s="15">
        <f t="shared" si="13"/>
        <v>1783.6777559999782</v>
      </c>
      <c r="H56" s="15">
        <v>1532.6399999999921</v>
      </c>
      <c r="I56" s="14">
        <v>1.5100000000000001E-2</v>
      </c>
      <c r="J56" s="15">
        <f t="shared" si="1"/>
        <v>1509.4971359999922</v>
      </c>
      <c r="K56" s="15">
        <v>1528.5199999999918</v>
      </c>
      <c r="L56" s="14">
        <v>5.5599999999999997E-2</v>
      </c>
      <c r="M56" s="15">
        <f t="shared" si="6"/>
        <v>1443.5342879999923</v>
      </c>
      <c r="N56" s="15">
        <f t="shared" si="2"/>
        <v>4736.7091799999625</v>
      </c>
      <c r="O56" s="16">
        <f t="shared" si="7"/>
        <v>9.8464618976964076E-3</v>
      </c>
      <c r="P56" s="17">
        <v>121157</v>
      </c>
      <c r="Q56" s="17">
        <f t="shared" si="8"/>
        <v>30289.25</v>
      </c>
      <c r="R56" s="18">
        <f t="shared" si="9"/>
        <v>24231.4</v>
      </c>
      <c r="S56" s="18">
        <f t="shared" si="3"/>
        <v>6057.85</v>
      </c>
      <c r="T56" s="12">
        <f t="shared" si="10"/>
        <v>23656.024816859663</v>
      </c>
      <c r="U56" s="19">
        <v>1</v>
      </c>
      <c r="V56" s="19">
        <v>0</v>
      </c>
      <c r="W56" s="19">
        <v>1</v>
      </c>
      <c r="X56" s="19">
        <v>0</v>
      </c>
      <c r="Y56" s="19">
        <v>0</v>
      </c>
      <c r="Z56" s="19">
        <f t="shared" si="11"/>
        <v>2</v>
      </c>
      <c r="AA56" s="12">
        <f t="shared" si="12"/>
        <v>2423.1400000000003</v>
      </c>
      <c r="AB56" s="20">
        <f t="shared" si="4"/>
        <v>26079.164816859662</v>
      </c>
      <c r="AC56" s="21">
        <f t="shared" si="5"/>
        <v>0.86100398051650873</v>
      </c>
    </row>
    <row r="57" spans="1:29" s="22" customFormat="1" x14ac:dyDescent="0.25">
      <c r="A57" s="23">
        <v>52</v>
      </c>
      <c r="B57" s="61" t="s">
        <v>123</v>
      </c>
      <c r="C57" s="55" t="s">
        <v>124</v>
      </c>
      <c r="D57" s="12">
        <v>6</v>
      </c>
      <c r="E57" s="13">
        <v>1791.9099999999901</v>
      </c>
      <c r="F57" s="14">
        <v>3.9699999999999999E-2</v>
      </c>
      <c r="G57" s="15">
        <f t="shared" si="13"/>
        <v>1720.7711729999905</v>
      </c>
      <c r="H57" s="15">
        <v>1514.6499999999946</v>
      </c>
      <c r="I57" s="14">
        <v>8.9700000000000002E-2</v>
      </c>
      <c r="J57" s="15">
        <f t="shared" si="1"/>
        <v>1378.7858949999952</v>
      </c>
      <c r="K57" s="15">
        <v>1397.1799999999971</v>
      </c>
      <c r="L57" s="14">
        <v>4.8500000000000001E-2</v>
      </c>
      <c r="M57" s="15">
        <f t="shared" si="6"/>
        <v>1329.4167699999973</v>
      </c>
      <c r="N57" s="15">
        <f t="shared" si="2"/>
        <v>4428.9738379999826</v>
      </c>
      <c r="O57" s="16">
        <f t="shared" si="7"/>
        <v>9.206755256560081E-3</v>
      </c>
      <c r="P57" s="17">
        <v>111453</v>
      </c>
      <c r="Q57" s="17">
        <f t="shared" si="8"/>
        <v>27863.25</v>
      </c>
      <c r="R57" s="18">
        <f t="shared" si="9"/>
        <v>22290.600000000002</v>
      </c>
      <c r="S57" s="18">
        <f t="shared" si="3"/>
        <v>5572.6500000000005</v>
      </c>
      <c r="T57" s="12">
        <f t="shared" si="10"/>
        <v>22119.136101353513</v>
      </c>
      <c r="U57" s="19">
        <v>0</v>
      </c>
      <c r="V57" s="19">
        <v>1</v>
      </c>
      <c r="W57" s="19">
        <v>1</v>
      </c>
      <c r="X57" s="19">
        <v>1</v>
      </c>
      <c r="Y57" s="19">
        <v>1</v>
      </c>
      <c r="Z57" s="19">
        <f t="shared" si="11"/>
        <v>4</v>
      </c>
      <c r="AA57" s="12">
        <f t="shared" si="12"/>
        <v>4458.1200000000008</v>
      </c>
      <c r="AB57" s="20">
        <f t="shared" si="4"/>
        <v>26577.256101353516</v>
      </c>
      <c r="AC57" s="21">
        <f t="shared" si="5"/>
        <v>0.95384623478429531</v>
      </c>
    </row>
    <row r="58" spans="1:29" s="22" customFormat="1" ht="45" x14ac:dyDescent="0.25">
      <c r="A58" s="23">
        <v>53</v>
      </c>
      <c r="B58" s="61" t="s">
        <v>125</v>
      </c>
      <c r="C58" s="55" t="s">
        <v>126</v>
      </c>
      <c r="D58" s="12">
        <v>6</v>
      </c>
      <c r="E58" s="13">
        <v>1583.5599999999893</v>
      </c>
      <c r="F58" s="14">
        <v>0.1128</v>
      </c>
      <c r="G58" s="15">
        <f t="shared" si="13"/>
        <v>1404.9344319999905</v>
      </c>
      <c r="H58" s="15">
        <v>1430.8899999999928</v>
      </c>
      <c r="I58" s="14">
        <v>0.1007</v>
      </c>
      <c r="J58" s="15">
        <f t="shared" si="1"/>
        <v>1286.7993769999935</v>
      </c>
      <c r="K58" s="15">
        <v>1500.4099999999908</v>
      </c>
      <c r="L58" s="14">
        <v>0.1231</v>
      </c>
      <c r="M58" s="15">
        <f t="shared" si="6"/>
        <v>1315.709528999992</v>
      </c>
      <c r="N58" s="15">
        <f t="shared" si="2"/>
        <v>4007.4433379999759</v>
      </c>
      <c r="O58" s="16">
        <f t="shared" si="7"/>
        <v>8.3304962655094614E-3</v>
      </c>
      <c r="P58" s="17">
        <v>157316</v>
      </c>
      <c r="Q58" s="17">
        <f t="shared" si="8"/>
        <v>39329</v>
      </c>
      <c r="R58" s="18">
        <f t="shared" si="9"/>
        <v>31463.200000000001</v>
      </c>
      <c r="S58" s="18">
        <f t="shared" si="3"/>
        <v>7865.8</v>
      </c>
      <c r="T58" s="12">
        <f t="shared" si="10"/>
        <v>20013.932765001864</v>
      </c>
      <c r="U58" s="19">
        <v>1</v>
      </c>
      <c r="V58" s="19">
        <v>1</v>
      </c>
      <c r="W58" s="19">
        <v>0</v>
      </c>
      <c r="X58" s="19">
        <v>0</v>
      </c>
      <c r="Y58" s="19">
        <v>1</v>
      </c>
      <c r="Z58" s="19">
        <f t="shared" si="11"/>
        <v>3</v>
      </c>
      <c r="AA58" s="12">
        <f t="shared" si="12"/>
        <v>4719.4800000000005</v>
      </c>
      <c r="AB58" s="20">
        <f t="shared" si="4"/>
        <v>24733.412765001864</v>
      </c>
      <c r="AC58" s="21">
        <f t="shared" si="5"/>
        <v>0.62888486269678512</v>
      </c>
    </row>
    <row r="59" spans="1:29" s="22" customFormat="1" x14ac:dyDescent="0.25">
      <c r="A59" s="23">
        <v>54</v>
      </c>
      <c r="B59" s="61" t="s">
        <v>127</v>
      </c>
      <c r="C59" s="55" t="s">
        <v>128</v>
      </c>
      <c r="D59" s="12">
        <v>7</v>
      </c>
      <c r="E59" s="13">
        <v>3021.7299999999536</v>
      </c>
      <c r="F59" s="14">
        <v>0</v>
      </c>
      <c r="G59" s="15">
        <f t="shared" si="13"/>
        <v>3021.7299999999536</v>
      </c>
      <c r="H59" s="15">
        <v>2219.4599999999709</v>
      </c>
      <c r="I59" s="14">
        <v>3.2300000000000002E-2</v>
      </c>
      <c r="J59" s="15">
        <f t="shared" si="1"/>
        <v>2147.771441999972</v>
      </c>
      <c r="K59" s="15">
        <v>2580.8200000000361</v>
      </c>
      <c r="L59" s="14">
        <v>0</v>
      </c>
      <c r="M59" s="15">
        <f t="shared" si="6"/>
        <v>2580.8200000000361</v>
      </c>
      <c r="N59" s="15">
        <f t="shared" si="2"/>
        <v>7750.3214419999622</v>
      </c>
      <c r="O59" s="16">
        <f t="shared" si="7"/>
        <v>1.6111026004250635E-2</v>
      </c>
      <c r="P59" s="17">
        <v>145625</v>
      </c>
      <c r="Q59" s="17">
        <f t="shared" si="8"/>
        <v>36406.25</v>
      </c>
      <c r="R59" s="18">
        <f t="shared" si="9"/>
        <v>29125</v>
      </c>
      <c r="S59" s="18">
        <f t="shared" si="3"/>
        <v>7281.25</v>
      </c>
      <c r="T59" s="12">
        <f t="shared" si="10"/>
        <v>38706.576528853329</v>
      </c>
      <c r="U59" s="19">
        <v>0</v>
      </c>
      <c r="V59" s="19">
        <v>1</v>
      </c>
      <c r="W59" s="19">
        <v>0</v>
      </c>
      <c r="X59" s="19">
        <v>1</v>
      </c>
      <c r="Y59" s="19">
        <v>1</v>
      </c>
      <c r="Z59" s="19">
        <f t="shared" si="11"/>
        <v>3</v>
      </c>
      <c r="AA59" s="12">
        <f t="shared" si="12"/>
        <v>4368.7500000000009</v>
      </c>
      <c r="AB59" s="20">
        <f t="shared" si="4"/>
        <v>43075.326528853329</v>
      </c>
      <c r="AC59" s="21">
        <f t="shared" si="5"/>
        <v>1.1831849346981171</v>
      </c>
    </row>
    <row r="60" spans="1:29" s="22" customFormat="1" ht="30" x14ac:dyDescent="0.25">
      <c r="A60" s="23">
        <v>55</v>
      </c>
      <c r="B60" s="61" t="s">
        <v>129</v>
      </c>
      <c r="C60" s="55" t="s">
        <v>130</v>
      </c>
      <c r="D60" s="12">
        <v>8</v>
      </c>
      <c r="E60" s="13">
        <v>2962.0299999999966</v>
      </c>
      <c r="F60" s="14">
        <v>6.0699999999999997E-2</v>
      </c>
      <c r="G60" s="15">
        <f t="shared" si="13"/>
        <v>2782.2347789999967</v>
      </c>
      <c r="H60" s="15">
        <v>2803.9000000000033</v>
      </c>
      <c r="I60" s="14">
        <v>5.67E-2</v>
      </c>
      <c r="J60" s="15">
        <f t="shared" si="1"/>
        <v>2644.9188700000032</v>
      </c>
      <c r="K60" s="15">
        <v>2925.769999999995</v>
      </c>
      <c r="L60" s="14">
        <v>2.41E-2</v>
      </c>
      <c r="M60" s="15">
        <f t="shared" si="6"/>
        <v>2855.2589429999953</v>
      </c>
      <c r="N60" s="15">
        <f t="shared" si="2"/>
        <v>8282.4125919999951</v>
      </c>
      <c r="O60" s="16">
        <f t="shared" si="7"/>
        <v>1.721711359280232E-2</v>
      </c>
      <c r="P60" s="17">
        <v>130233</v>
      </c>
      <c r="Q60" s="17">
        <f t="shared" si="8"/>
        <v>32558.25</v>
      </c>
      <c r="R60" s="18">
        <f t="shared" si="9"/>
        <v>26046.600000000002</v>
      </c>
      <c r="S60" s="18">
        <f t="shared" si="3"/>
        <v>6511.6500000000005</v>
      </c>
      <c r="T60" s="12">
        <f t="shared" si="10"/>
        <v>41363.940739090169</v>
      </c>
      <c r="U60" s="19">
        <v>0</v>
      </c>
      <c r="V60" s="19">
        <v>0</v>
      </c>
      <c r="W60" s="19">
        <v>1</v>
      </c>
      <c r="X60" s="19">
        <v>1</v>
      </c>
      <c r="Y60" s="19">
        <v>0</v>
      </c>
      <c r="Z60" s="19">
        <f t="shared" si="11"/>
        <v>2</v>
      </c>
      <c r="AA60" s="12">
        <f t="shared" si="12"/>
        <v>2604.6600000000003</v>
      </c>
      <c r="AB60" s="20">
        <f t="shared" si="4"/>
        <v>43968.600739090172</v>
      </c>
      <c r="AC60" s="21">
        <f t="shared" si="5"/>
        <v>1.3504595836413251</v>
      </c>
    </row>
    <row r="61" spans="1:29" s="22" customFormat="1" ht="30" customHeight="1" x14ac:dyDescent="0.25">
      <c r="A61" s="23">
        <v>56</v>
      </c>
      <c r="B61" s="61" t="s">
        <v>131</v>
      </c>
      <c r="C61" s="55" t="s">
        <v>132</v>
      </c>
      <c r="D61" s="12">
        <v>9</v>
      </c>
      <c r="E61" s="13">
        <v>2496.6500000000137</v>
      </c>
      <c r="F61" s="14">
        <v>0</v>
      </c>
      <c r="G61" s="15">
        <f t="shared" si="13"/>
        <v>2496.6500000000137</v>
      </c>
      <c r="H61" s="15">
        <v>1754.3300000000111</v>
      </c>
      <c r="I61" s="14">
        <v>0</v>
      </c>
      <c r="J61" s="15">
        <f t="shared" si="1"/>
        <v>1754.3300000000111</v>
      </c>
      <c r="K61" s="15">
        <v>1983.2100000000189</v>
      </c>
      <c r="L61" s="14">
        <v>0</v>
      </c>
      <c r="M61" s="15">
        <f t="shared" si="6"/>
        <v>1983.2100000000189</v>
      </c>
      <c r="N61" s="15">
        <f t="shared" si="2"/>
        <v>6234.1900000000442</v>
      </c>
      <c r="O61" s="16">
        <f t="shared" si="7"/>
        <v>1.2959358906218701E-2</v>
      </c>
      <c r="P61" s="17">
        <v>142815</v>
      </c>
      <c r="Q61" s="17">
        <f t="shared" si="8"/>
        <v>35703.75</v>
      </c>
      <c r="R61" s="18">
        <f t="shared" si="9"/>
        <v>28563</v>
      </c>
      <c r="S61" s="18">
        <f t="shared" si="3"/>
        <v>7140.75</v>
      </c>
      <c r="T61" s="12">
        <f t="shared" si="10"/>
        <v>31134.72829949432</v>
      </c>
      <c r="U61" s="19">
        <v>1</v>
      </c>
      <c r="V61" s="19">
        <v>0</v>
      </c>
      <c r="W61" s="19">
        <v>1</v>
      </c>
      <c r="X61" s="19">
        <v>0</v>
      </c>
      <c r="Y61" s="19">
        <v>1</v>
      </c>
      <c r="Z61" s="19">
        <f t="shared" si="11"/>
        <v>3</v>
      </c>
      <c r="AA61" s="12">
        <f t="shared" si="12"/>
        <v>4284.4500000000007</v>
      </c>
      <c r="AB61" s="20">
        <f t="shared" si="4"/>
        <v>35419.178299494321</v>
      </c>
      <c r="AC61" s="21">
        <f t="shared" si="5"/>
        <v>0.99202964112997427</v>
      </c>
    </row>
    <row r="62" spans="1:29" s="22" customFormat="1" ht="45" customHeight="1" thickBot="1" x14ac:dyDescent="0.3">
      <c r="A62" s="23">
        <v>57</v>
      </c>
      <c r="B62" s="61" t="s">
        <v>133</v>
      </c>
      <c r="C62" s="55" t="s">
        <v>134</v>
      </c>
      <c r="D62" s="12">
        <v>3</v>
      </c>
      <c r="E62" s="13">
        <v>1146.3300000000011</v>
      </c>
      <c r="F62" s="14">
        <v>1.04E-2</v>
      </c>
      <c r="G62" s="15">
        <f t="shared" si="13"/>
        <v>1134.4081680000011</v>
      </c>
      <c r="H62" s="15">
        <v>1100.3100000000006</v>
      </c>
      <c r="I62" s="14">
        <v>8.0999999999999996E-3</v>
      </c>
      <c r="J62" s="15">
        <f t="shared" si="1"/>
        <v>1091.3974890000006</v>
      </c>
      <c r="K62" s="15">
        <v>793.66000000000042</v>
      </c>
      <c r="L62" s="14">
        <v>1.83E-2</v>
      </c>
      <c r="M62" s="15">
        <f t="shared" si="6"/>
        <v>779.13602200000048</v>
      </c>
      <c r="N62" s="15">
        <f t="shared" si="2"/>
        <v>3004.9416790000023</v>
      </c>
      <c r="O62" s="16">
        <f t="shared" si="7"/>
        <v>6.2465400814566419E-3</v>
      </c>
      <c r="P62" s="17">
        <v>69789</v>
      </c>
      <c r="Q62" s="17">
        <f t="shared" si="8"/>
        <v>17447.25</v>
      </c>
      <c r="R62" s="18">
        <f t="shared" si="9"/>
        <v>13957.800000000001</v>
      </c>
      <c r="S62" s="18">
        <f t="shared" si="3"/>
        <v>3489.4500000000003</v>
      </c>
      <c r="T62" s="12">
        <f t="shared" si="10"/>
        <v>15007.249174550452</v>
      </c>
      <c r="U62" s="19">
        <v>1.25</v>
      </c>
      <c r="V62" s="19">
        <v>0</v>
      </c>
      <c r="W62" s="19">
        <v>1.25</v>
      </c>
      <c r="X62" s="19" t="s">
        <v>145</v>
      </c>
      <c r="Y62" s="19">
        <v>0</v>
      </c>
      <c r="Z62" s="19">
        <f t="shared" si="11"/>
        <v>2.5</v>
      </c>
      <c r="AA62" s="12">
        <f t="shared" si="12"/>
        <v>1744.7250000000001</v>
      </c>
      <c r="AB62" s="20">
        <f t="shared" si="4"/>
        <v>16751.974174550451</v>
      </c>
      <c r="AC62" s="21">
        <f t="shared" si="5"/>
        <v>0.96014983304248236</v>
      </c>
    </row>
    <row r="63" spans="1:29" s="38" customFormat="1" ht="15.75" thickBot="1" x14ac:dyDescent="0.3">
      <c r="A63" s="24"/>
      <c r="B63" s="25"/>
      <c r="C63" s="25"/>
      <c r="D63" s="26"/>
      <c r="E63" s="27">
        <f>SUM(E6:E62)</f>
        <v>180115.22999999989</v>
      </c>
      <c r="F63" s="28"/>
      <c r="G63" s="29">
        <f t="shared" ref="G63" si="14">SUM(G6:G62)</f>
        <v>174216.56595999986</v>
      </c>
      <c r="H63" s="27">
        <f>SUM(H6:H62)</f>
        <v>155943.78999999922</v>
      </c>
      <c r="I63" s="30"/>
      <c r="J63" s="29">
        <f t="shared" ref="J63" si="15">SUM(J6:J62)</f>
        <v>150631.47066099921</v>
      </c>
      <c r="K63" s="27">
        <f>SUM(K6:K62)</f>
        <v>161328.19999999888</v>
      </c>
      <c r="L63" s="30"/>
      <c r="M63" s="29">
        <f t="shared" ref="M63:N63" si="16">SUM(M6:M62)</f>
        <v>156208.93889099892</v>
      </c>
      <c r="N63" s="29">
        <f t="shared" si="16"/>
        <v>481056.97551199805</v>
      </c>
      <c r="O63" s="26">
        <f>SUM(O6:O62)</f>
        <v>1</v>
      </c>
      <c r="P63" s="30">
        <f>SUM(P6:P62)</f>
        <v>11109546</v>
      </c>
      <c r="Q63" s="31">
        <f>SUM(Q6:Q62)</f>
        <v>2777386.5</v>
      </c>
      <c r="R63" s="32">
        <f>SUM(R6:R62)+AA64</f>
        <v>2402489.8549999995</v>
      </c>
      <c r="S63" s="29">
        <f t="shared" ref="S63:AA63" si="17">SUM(S6:S62)</f>
        <v>555477.29999999993</v>
      </c>
      <c r="T63" s="33">
        <f t="shared" si="17"/>
        <v>2402489.8549999995</v>
      </c>
      <c r="U63" s="34">
        <f>SUM(U6:U62)</f>
        <v>31.25</v>
      </c>
      <c r="V63" s="34">
        <f t="shared" ref="V63:Z63" si="18">SUM(V6:V62)</f>
        <v>32</v>
      </c>
      <c r="W63" s="34">
        <f t="shared" si="18"/>
        <v>40.25</v>
      </c>
      <c r="X63" s="34">
        <f t="shared" si="18"/>
        <v>31</v>
      </c>
      <c r="Y63" s="34">
        <f t="shared" si="18"/>
        <v>37</v>
      </c>
      <c r="Z63" s="34">
        <f t="shared" si="18"/>
        <v>171.5</v>
      </c>
      <c r="AA63" s="35">
        <f t="shared" si="17"/>
        <v>374896.64499999996</v>
      </c>
      <c r="AB63" s="36">
        <f t="shared" si="4"/>
        <v>2777386.4999999995</v>
      </c>
      <c r="AC63" s="37"/>
    </row>
    <row r="64" spans="1:29" s="38" customFormat="1" ht="15.75" thickBot="1" x14ac:dyDescent="0.3">
      <c r="A64" s="39"/>
      <c r="C64" s="40"/>
      <c r="F64" s="41"/>
      <c r="I64" s="50"/>
      <c r="L64" s="50"/>
      <c r="P64" s="52"/>
      <c r="Q64" s="40"/>
      <c r="R64" s="42">
        <f>R63+S63-AA64</f>
        <v>2777386.4999999995</v>
      </c>
      <c r="V64" s="51"/>
      <c r="X64" s="51"/>
      <c r="AA64" s="43">
        <f>S63-AA63</f>
        <v>180580.65499999997</v>
      </c>
      <c r="AB64" s="44"/>
    </row>
    <row r="65" spans="3:29" ht="6.75" customHeight="1" x14ac:dyDescent="0.25">
      <c r="C65" s="46"/>
      <c r="AA65" s="47"/>
    </row>
    <row r="66" spans="3:29" x14ac:dyDescent="0.25">
      <c r="C66" s="67"/>
      <c r="R66" s="47"/>
    </row>
    <row r="67" spans="3:29" ht="15.75" x14ac:dyDescent="0.25">
      <c r="C67" s="67"/>
      <c r="Z67" s="48"/>
      <c r="AA67" s="48"/>
      <c r="AB67" s="48"/>
    </row>
    <row r="68" spans="3:29" x14ac:dyDescent="0.25">
      <c r="C68" s="67"/>
      <c r="Z68" s="68"/>
      <c r="AA68" s="68"/>
      <c r="AB68" s="68"/>
      <c r="AC68" s="69"/>
    </row>
    <row r="69" spans="3:29" ht="9.75" customHeight="1" x14ac:dyDescent="0.25">
      <c r="C69" s="67"/>
      <c r="Z69" s="68"/>
      <c r="AA69" s="68"/>
      <c r="AB69" s="68"/>
      <c r="AC69" s="68"/>
    </row>
    <row r="70" spans="3:29" x14ac:dyDescent="0.25">
      <c r="C70" s="67"/>
      <c r="P70" s="47"/>
      <c r="Z70" s="70"/>
      <c r="AA70" s="70"/>
      <c r="AB70" s="70"/>
      <c r="AC70" s="53"/>
    </row>
    <row r="71" spans="3:29" x14ac:dyDescent="0.25">
      <c r="C71" s="67"/>
      <c r="Z71" s="68"/>
      <c r="AA71" s="68"/>
      <c r="AB71" s="68"/>
      <c r="AC71" s="69"/>
    </row>
    <row r="72" spans="3:29" x14ac:dyDescent="0.25">
      <c r="C72" s="67"/>
    </row>
    <row r="73" spans="3:29" ht="20.25" customHeight="1" x14ac:dyDescent="0.25">
      <c r="C73" s="67"/>
    </row>
    <row r="74" spans="3:29" x14ac:dyDescent="0.25">
      <c r="C74" s="67"/>
    </row>
    <row r="75" spans="3:29" x14ac:dyDescent="0.25">
      <c r="C75" s="67"/>
    </row>
    <row r="76" spans="3:29" x14ac:dyDescent="0.25">
      <c r="C76" s="67"/>
    </row>
    <row r="77" spans="3:29" x14ac:dyDescent="0.25">
      <c r="C77" s="49"/>
    </row>
  </sheetData>
  <autoFilter ref="A4:AC64" xr:uid="{00000000-0009-0000-0000-000000000000}"/>
  <mergeCells count="5">
    <mergeCell ref="Z70:AB70"/>
    <mergeCell ref="Z71:AB71"/>
    <mergeCell ref="Z68:AB68"/>
    <mergeCell ref="A2:C2"/>
    <mergeCell ref="Z69:AC69"/>
  </mergeCells>
  <conditionalFormatting sqref="P64 P6:S62">
    <cfRule type="cellIs" priority="3" stopIfTrue="1" operator="equal">
      <formula>0</formula>
    </cfRule>
  </conditionalFormatting>
  <conditionalFormatting sqref="B31">
    <cfRule type="cellIs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Lutovac</dc:creator>
  <cp:lastModifiedBy>Tanja Glusac</cp:lastModifiedBy>
  <cp:lastPrinted>2024-08-23T05:59:40Z</cp:lastPrinted>
  <dcterms:created xsi:type="dcterms:W3CDTF">2023-02-11T13:14:24Z</dcterms:created>
  <dcterms:modified xsi:type="dcterms:W3CDTF">2024-08-23T10:49:46Z</dcterms:modified>
</cp:coreProperties>
</file>